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970" windowHeight="6120" tabRatio="774" activeTab="9"/>
  </bookViews>
  <sheets>
    <sheet name="Sheet1" sheetId="1" r:id="rId1"/>
    <sheet name="Sheet2" sheetId="5" r:id="rId2"/>
    <sheet name="Chart1" sheetId="18" r:id="rId3"/>
    <sheet name="Flow_Hydesville" sheetId="3" r:id="rId4"/>
    <sheet name="Chart2" sheetId="20" r:id="rId5"/>
    <sheet name="Chart3" sheetId="21" r:id="rId6"/>
    <sheet name="Average Discharge1" sheetId="19" r:id="rId7"/>
    <sheet name="Chart4" sheetId="22" r:id="rId8"/>
    <sheet name="Chart5" sheetId="36" r:id="rId9"/>
    <sheet name="Chart6" sheetId="30" r:id="rId10"/>
    <sheet name="Chart6b" sheetId="35" r:id="rId11"/>
    <sheet name="Average Discharge2" sheetId="32" r:id="rId12"/>
    <sheet name="Chart7" sheetId="34" r:id="rId13"/>
    <sheet name="Chart8" sheetId="27" r:id="rId14"/>
    <sheet name="Chart9" sheetId="37" r:id="rId15"/>
  </sheets>
  <calcPr calcId="152511"/>
</workbook>
</file>

<file path=xl/calcChain.xml><?xml version="1.0" encoding="utf-8"?>
<calcChain xmlns="http://schemas.openxmlformats.org/spreadsheetml/2006/main">
  <c r="C17" i="3"/>
  <c r="D17"/>
  <c r="B17"/>
  <c r="E17"/>
  <c r="E15"/>
  <c r="D15"/>
  <c r="C15"/>
  <c r="B15"/>
  <c r="F147" i="1"/>
  <c r="F116"/>
  <c r="F136"/>
  <c r="F122"/>
  <c r="F32"/>
  <c r="F2"/>
  <c r="F13"/>
  <c r="F22"/>
  <c r="F38"/>
  <c r="F49"/>
  <c r="F56"/>
  <c r="F67"/>
  <c r="F78"/>
  <c r="F86"/>
  <c r="F97"/>
  <c r="F105"/>
  <c r="E157"/>
  <c r="E156"/>
  <c r="E155"/>
  <c r="E154"/>
  <c r="E153"/>
  <c r="E152"/>
  <c r="E151"/>
  <c r="E150"/>
  <c r="E149"/>
  <c r="E148"/>
  <c r="I152"/>
  <c r="E147"/>
  <c r="H147"/>
  <c r="E145"/>
  <c r="E144"/>
  <c r="E143"/>
  <c r="E142"/>
  <c r="E141"/>
  <c r="E140"/>
  <c r="E139"/>
  <c r="H138"/>
  <c r="E138"/>
  <c r="E137"/>
  <c r="G136"/>
  <c r="E136"/>
  <c r="H136"/>
  <c r="E133"/>
  <c r="E132"/>
  <c r="E131"/>
  <c r="E130"/>
  <c r="E129"/>
  <c r="E128"/>
  <c r="E127"/>
  <c r="E126"/>
  <c r="E125"/>
  <c r="E124"/>
  <c r="E123"/>
  <c r="I127"/>
  <c r="E122"/>
  <c r="E120"/>
  <c r="E119"/>
  <c r="H118"/>
  <c r="E118"/>
  <c r="E117"/>
  <c r="E116"/>
  <c r="E111"/>
  <c r="E110"/>
  <c r="E109"/>
  <c r="E108"/>
  <c r="E107"/>
  <c r="E106"/>
  <c r="I110"/>
  <c r="E105"/>
  <c r="E103"/>
  <c r="E102"/>
  <c r="E101"/>
  <c r="E100"/>
  <c r="H99"/>
  <c r="E99"/>
  <c r="E98"/>
  <c r="E97"/>
  <c r="E91"/>
  <c r="E90"/>
  <c r="E89"/>
  <c r="E88"/>
  <c r="E87"/>
  <c r="G86"/>
  <c r="I91"/>
  <c r="E86"/>
  <c r="E84"/>
  <c r="E83"/>
  <c r="E82"/>
  <c r="E81"/>
  <c r="H80"/>
  <c r="E80"/>
  <c r="G78"/>
  <c r="E79"/>
  <c r="E78"/>
  <c r="E74"/>
  <c r="E73"/>
  <c r="E72"/>
  <c r="E71"/>
  <c r="E70"/>
  <c r="E69"/>
  <c r="E68"/>
  <c r="G67"/>
  <c r="I77"/>
  <c r="E67"/>
  <c r="E63"/>
  <c r="E62"/>
  <c r="E61"/>
  <c r="E60"/>
  <c r="E59"/>
  <c r="E58"/>
  <c r="E57"/>
  <c r="I61"/>
  <c r="E56"/>
  <c r="E54"/>
  <c r="E53"/>
  <c r="E52"/>
  <c r="H51"/>
  <c r="E51"/>
  <c r="E50"/>
  <c r="E49"/>
  <c r="H34"/>
  <c r="E46"/>
  <c r="E45"/>
  <c r="E44"/>
  <c r="E43"/>
  <c r="E42"/>
  <c r="E41"/>
  <c r="E40"/>
  <c r="E39"/>
  <c r="I43"/>
  <c r="E38"/>
  <c r="H38"/>
  <c r="E36"/>
  <c r="E35"/>
  <c r="E34"/>
  <c r="E33"/>
  <c r="E32"/>
  <c r="H56"/>
  <c r="H86"/>
  <c r="G147"/>
  <c r="H32"/>
  <c r="H49"/>
  <c r="H67"/>
  <c r="H78"/>
  <c r="H97"/>
  <c r="H105"/>
  <c r="H116"/>
  <c r="H122"/>
  <c r="G122"/>
  <c r="I149"/>
  <c r="I155"/>
  <c r="I130"/>
  <c r="I138"/>
  <c r="I124"/>
  <c r="G105"/>
  <c r="G116"/>
  <c r="I118"/>
  <c r="G97"/>
  <c r="G49"/>
  <c r="G56"/>
  <c r="I107"/>
  <c r="I113"/>
  <c r="I99"/>
  <c r="I88"/>
  <c r="I94"/>
  <c r="I80"/>
  <c r="I34"/>
  <c r="I51"/>
  <c r="I69"/>
  <c r="I75"/>
  <c r="I72"/>
  <c r="I58"/>
  <c r="I64"/>
  <c r="G32"/>
  <c r="G38"/>
  <c r="I40"/>
  <c r="I46"/>
  <c r="E7"/>
  <c r="E6"/>
  <c r="E5"/>
  <c r="E4"/>
  <c r="E3"/>
  <c r="I10"/>
  <c r="E2"/>
  <c r="H2"/>
  <c r="G2"/>
  <c r="I7"/>
  <c r="I4"/>
  <c r="E29"/>
  <c r="E28"/>
  <c r="E27"/>
  <c r="E26"/>
  <c r="E25"/>
  <c r="E24"/>
  <c r="E23"/>
  <c r="I24"/>
  <c r="E22"/>
  <c r="E20"/>
  <c r="E19"/>
  <c r="E18"/>
  <c r="E17"/>
  <c r="E16"/>
  <c r="E15"/>
  <c r="E14"/>
  <c r="I15"/>
  <c r="E13"/>
  <c r="H13"/>
  <c r="H22"/>
  <c r="I27"/>
  <c r="G13"/>
  <c r="G22"/>
  <c r="I18"/>
</calcChain>
</file>

<file path=xl/sharedStrings.xml><?xml version="1.0" encoding="utf-8"?>
<sst xmlns="http://schemas.openxmlformats.org/spreadsheetml/2006/main" count="173" uniqueCount="70">
  <si>
    <t>Location</t>
  </si>
  <si>
    <t>Date</t>
  </si>
  <si>
    <t>Site</t>
  </si>
  <si>
    <t>Redway</t>
  </si>
  <si>
    <t>Site 2 (lower)</t>
  </si>
  <si>
    <t>Scotia</t>
  </si>
  <si>
    <t>Eel River</t>
  </si>
  <si>
    <t>Creek</t>
  </si>
  <si>
    <t>Grizzly</t>
  </si>
  <si>
    <t>Site 1 (run)</t>
  </si>
  <si>
    <t>Site 2 (creek)</t>
  </si>
  <si>
    <t>(Bridgeville)</t>
  </si>
  <si>
    <t>(Hydesville)</t>
  </si>
  <si>
    <t>(Cuddeback)</t>
  </si>
  <si>
    <t>ft/sec</t>
  </si>
  <si>
    <t>50 ft x 2 ft deep / 2</t>
  </si>
  <si>
    <t>50 ft x 2.5 ft deep / 2</t>
  </si>
  <si>
    <t>sec/20 ft</t>
  </si>
  <si>
    <t>range</t>
  </si>
  <si>
    <t>av ft/sec</t>
  </si>
  <si>
    <t>Discharge (cubic ft/sec)</t>
  </si>
  <si>
    <t>flow (ft/sec)</t>
  </si>
  <si>
    <t>25 ft x 4 ft deep / 2</t>
  </si>
  <si>
    <t>25 ft x 4.5 ft deep / 2</t>
  </si>
  <si>
    <t>Site 1 (upper)</t>
  </si>
  <si>
    <t>MainStem Eel</t>
  </si>
  <si>
    <t>50 ft x 5 ft deep / 2</t>
  </si>
  <si>
    <t>50 ft x 4 ft deep / 2</t>
  </si>
  <si>
    <t>40 ft x 5 ft deep / 2</t>
  </si>
  <si>
    <t>40 ft x 4 ft deep / 2</t>
  </si>
  <si>
    <t>45 ft x 4 ft deep / 2</t>
  </si>
  <si>
    <t>45 ft x 3.5 ft deep / 2</t>
  </si>
  <si>
    <t>12 ft x 32 cm deep / 2</t>
  </si>
  <si>
    <t>(32 cm = 1.05 ft)</t>
  </si>
  <si>
    <t>(1 inch - 2.54 cm)</t>
  </si>
  <si>
    <t>15 ft x 32 cm deep / 2</t>
  </si>
  <si>
    <t>15 ft x 30 cm deep / 2</t>
  </si>
  <si>
    <t>13 ft x 30 cm deep / 2</t>
  </si>
  <si>
    <t>(30 cm = 0.98 ft)</t>
  </si>
  <si>
    <t>20 ft/average # sec</t>
  </si>
  <si>
    <t>Turbidity Creek</t>
  </si>
  <si>
    <t>Discharge Creek</t>
  </si>
  <si>
    <t>Turbidity River</t>
  </si>
  <si>
    <t>Discharge River</t>
  </si>
  <si>
    <t>Range</t>
  </si>
  <si>
    <t>Grizzly Crk (Nov 17)</t>
  </si>
  <si>
    <t>Grizzly Ck (Oct 3)</t>
  </si>
  <si>
    <t>Van Duzen Rvr (Oct 3)</t>
  </si>
  <si>
    <t>Flow Rates (ft/sec)</t>
  </si>
  <si>
    <t>VDR</t>
  </si>
  <si>
    <t>School</t>
  </si>
  <si>
    <t>Grizzly Creek</t>
  </si>
  <si>
    <t>Eel Scotia</t>
  </si>
  <si>
    <t>Eel Redway</t>
  </si>
  <si>
    <t>Scotia (10/22)</t>
  </si>
  <si>
    <t>Scotia (11/5)</t>
  </si>
  <si>
    <t>Hydesville (10/30)</t>
  </si>
  <si>
    <t>Hydesville (11/17)</t>
  </si>
  <si>
    <t>Bridgeville (11/3)</t>
  </si>
  <si>
    <t>Bridgeville (11/10)</t>
  </si>
  <si>
    <t>Cuddeback (11/6)</t>
  </si>
  <si>
    <t>Cuddeback (11/18)</t>
  </si>
  <si>
    <t>Van Duzen River (Nov 17)</t>
  </si>
  <si>
    <t>Average</t>
  </si>
  <si>
    <t>Redway 2 (10/28)</t>
  </si>
  <si>
    <t>Redway 1 (10/28)</t>
  </si>
  <si>
    <t>Hydesville School</t>
  </si>
  <si>
    <t>Code</t>
  </si>
  <si>
    <t>New VDR Data 1</t>
  </si>
  <si>
    <t>New VDR Data 2</t>
  </si>
</sst>
</file>

<file path=xl/styles.xml><?xml version="1.0" encoding="utf-8"?>
<styleSheet xmlns="http://schemas.openxmlformats.org/spreadsheetml/2006/main">
  <numFmts count="5">
    <numFmt numFmtId="164" formatCode="[$-409]d\-mmm\-yy;@"/>
    <numFmt numFmtId="165" formatCode="0.0"/>
    <numFmt numFmtId="166" formatCode="m/d;@"/>
    <numFmt numFmtId="167" formatCode="[$-409]mmm\-yy;@"/>
    <numFmt numFmtId="168" formatCode="[$-409]d\-mmm;@"/>
  </numFmts>
  <fonts count="4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2" borderId="2" xfId="0" applyNumberFormat="1" applyFill="1" applyBorder="1"/>
    <xf numFmtId="164" fontId="0" fillId="0" borderId="0" xfId="0" applyNumberFormat="1" applyBorder="1"/>
    <xf numFmtId="0" fontId="0" fillId="0" borderId="0" xfId="0" applyFill="1"/>
    <xf numFmtId="165" fontId="0" fillId="0" borderId="0" xfId="0" applyNumberFormat="1" applyFill="1"/>
    <xf numFmtId="0" fontId="0" fillId="0" borderId="1" xfId="0" applyBorder="1"/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/>
    <xf numFmtId="2" fontId="0" fillId="0" borderId="0" xfId="0" applyNumberFormat="1"/>
    <xf numFmtId="1" fontId="0" fillId="3" borderId="2" xfId="0" applyNumberFormat="1" applyFill="1" applyBorder="1"/>
    <xf numFmtId="1" fontId="0" fillId="4" borderId="2" xfId="0" applyNumberFormat="1" applyFill="1" applyBorder="1"/>
    <xf numFmtId="2" fontId="0" fillId="0" borderId="0" xfId="0" applyNumberFormat="1" applyFill="1" applyBorder="1"/>
    <xf numFmtId="1" fontId="0" fillId="0" borderId="0" xfId="0" applyNumberFormat="1" applyFill="1" applyBorder="1"/>
    <xf numFmtId="0" fontId="0" fillId="0" borderId="1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Fill="1" applyBorder="1"/>
    <xf numFmtId="166" fontId="0" fillId="2" borderId="3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2" fontId="1" fillId="4" borderId="2" xfId="0" applyNumberFormat="1" applyFont="1" applyFill="1" applyBorder="1"/>
    <xf numFmtId="1" fontId="1" fillId="4" borderId="2" xfId="0" applyNumberFormat="1" applyFont="1" applyFill="1" applyBorder="1"/>
    <xf numFmtId="1" fontId="1" fillId="3" borderId="2" xfId="0" applyNumberFormat="1" applyFont="1" applyFill="1" applyBorder="1"/>
    <xf numFmtId="2" fontId="0" fillId="0" borderId="0" xfId="0" applyNumberFormat="1" applyFill="1"/>
    <xf numFmtId="3" fontId="0" fillId="0" borderId="0" xfId="0" applyNumberFormat="1"/>
    <xf numFmtId="3" fontId="0" fillId="0" borderId="0" xfId="0" applyNumberFormat="1" applyFill="1"/>
    <xf numFmtId="0" fontId="0" fillId="0" borderId="4" xfId="0" applyBorder="1"/>
    <xf numFmtId="0" fontId="0" fillId="0" borderId="4" xfId="0" applyFill="1" applyBorder="1" applyAlignment="1">
      <alignment horizontal="center"/>
    </xf>
    <xf numFmtId="165" fontId="0" fillId="0" borderId="4" xfId="0" applyNumberFormat="1" applyFill="1" applyBorder="1"/>
    <xf numFmtId="2" fontId="0" fillId="0" borderId="4" xfId="0" applyNumberFormat="1" applyBorder="1"/>
    <xf numFmtId="0" fontId="2" fillId="0" borderId="1" xfId="0" applyFont="1" applyBorder="1"/>
    <xf numFmtId="167" fontId="0" fillId="0" borderId="0" xfId="0" applyNumberFormat="1"/>
    <xf numFmtId="168" fontId="0" fillId="0" borderId="0" xfId="0" applyNumberFormat="1"/>
    <xf numFmtId="2" fontId="0" fillId="2" borderId="1" xfId="0" applyNumberFormat="1" applyFill="1" applyBorder="1"/>
    <xf numFmtId="2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8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10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1.xml"/><Relationship Id="rId1" Type="http://schemas.openxmlformats.org/officeDocument/2006/relationships/themeOverride" Target="../theme/themeOverride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955604883462822E-2"/>
          <c:y val="2.2838499184339316E-2"/>
          <c:w val="0.92452830188679247"/>
          <c:h val="0.92495921696574224"/>
        </c:manualLayout>
      </c:layout>
      <c:barChart>
        <c:barDir val="col"/>
        <c:grouping val="clustered"/>
        <c:axId val="44787200"/>
        <c:axId val="44788736"/>
      </c:barChart>
      <c:catAx>
        <c:axId val="44787200"/>
        <c:scaling>
          <c:orientation val="minMax"/>
        </c:scaling>
        <c:axPos val="b"/>
        <c:tickLblPos val="nextTo"/>
        <c:crossAx val="44788736"/>
        <c:crosses val="autoZero"/>
        <c:auto val="1"/>
        <c:lblAlgn val="ctr"/>
        <c:lblOffset val="100"/>
      </c:catAx>
      <c:valAx>
        <c:axId val="44788736"/>
        <c:scaling>
          <c:orientation val="minMax"/>
        </c:scaling>
        <c:axPos val="l"/>
        <c:majorGridlines/>
        <c:tickLblPos val="nextTo"/>
        <c:crossAx val="44787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224195338512765"/>
          <c:y val="0.49592169657422513"/>
          <c:w val="8.8790233074361822E-3"/>
          <c:h val="6.5252854812398045E-3"/>
        </c:manualLayout>
      </c:layout>
    </c:legend>
    <c:plotVisOnly val="1"/>
    <c:dispBlanksAs val="gap"/>
  </c:chart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sz="1200"/>
            </a:pPr>
            <a:r>
              <a:rPr lang="en-US" sz="1800" b="1" i="0" baseline="0"/>
              <a:t>Effect of Time, Location, and Stream Size on</a:t>
            </a:r>
          </a:p>
          <a:p>
            <a:pPr>
              <a:defRPr sz="1200"/>
            </a:pPr>
            <a:r>
              <a:rPr lang="en-US" sz="1800" b="1" i="0" baseline="0"/>
              <a:t>Average  Discharge</a:t>
            </a:r>
          </a:p>
        </c:rich>
      </c:tx>
      <c:layout>
        <c:manualLayout>
          <c:xMode val="edge"/>
          <c:yMode val="edge"/>
          <c:x val="0.26908377542521206"/>
          <c:y val="6.6896364629800073E-2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206437291897892"/>
          <c:y val="0.19249592169657423"/>
          <c:w val="0.76470588235294112"/>
          <c:h val="0.57422512234910272"/>
        </c:manualLayout>
      </c:layout>
      <c:barChart>
        <c:barDir val="col"/>
        <c:grouping val="clustered"/>
        <c:ser>
          <c:idx val="0"/>
          <c:order val="0"/>
          <c:tx>
            <c:strRef>
              <c:f>'Average Discharge1'!$D$1</c:f>
              <c:strCache>
                <c:ptCount val="1"/>
                <c:pt idx="0">
                  <c:v>Eel Redway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'Average Discharge1'!$A$2:$A$11</c:f>
              <c:strCache>
                <c:ptCount val="10"/>
                <c:pt idx="0">
                  <c:v>Scotia (10/22)</c:v>
                </c:pt>
                <c:pt idx="1">
                  <c:v>Redway 1 (10/28)</c:v>
                </c:pt>
                <c:pt idx="2">
                  <c:v>Redway 2 (10/28)</c:v>
                </c:pt>
                <c:pt idx="3">
                  <c:v>Hydesville (10/30)</c:v>
                </c:pt>
                <c:pt idx="4">
                  <c:v>Bridgeville (11/3)</c:v>
                </c:pt>
                <c:pt idx="5">
                  <c:v>Scotia (11/5)</c:v>
                </c:pt>
                <c:pt idx="6">
                  <c:v>Cuddeback (11/6)</c:v>
                </c:pt>
                <c:pt idx="7">
                  <c:v>Bridgeville (11/10)</c:v>
                </c:pt>
                <c:pt idx="8">
                  <c:v>Hydesville (11/17)</c:v>
                </c:pt>
                <c:pt idx="9">
                  <c:v>Cuddeback (11/18)</c:v>
                </c:pt>
              </c:strCache>
            </c:strRef>
          </c:cat>
          <c:val>
            <c:numRef>
              <c:f>'Average Discharge1'!$D$2:$D$11</c:f>
              <c:numCache>
                <c:formatCode>General</c:formatCode>
                <c:ptCount val="10"/>
                <c:pt idx="1">
                  <c:v>117</c:v>
                </c:pt>
                <c:pt idx="2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'Average Discharge1'!$E$1</c:f>
              <c:strCache>
                <c:ptCount val="1"/>
                <c:pt idx="0">
                  <c:v>Eel Scotia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strRef>
              <c:f>'Average Discharge1'!$A$2:$A$11</c:f>
              <c:strCache>
                <c:ptCount val="10"/>
                <c:pt idx="0">
                  <c:v>Scotia (10/22)</c:v>
                </c:pt>
                <c:pt idx="1">
                  <c:v>Redway 1 (10/28)</c:v>
                </c:pt>
                <c:pt idx="2">
                  <c:v>Redway 2 (10/28)</c:v>
                </c:pt>
                <c:pt idx="3">
                  <c:v>Hydesville (10/30)</c:v>
                </c:pt>
                <c:pt idx="4">
                  <c:v>Bridgeville (11/3)</c:v>
                </c:pt>
                <c:pt idx="5">
                  <c:v>Scotia (11/5)</c:v>
                </c:pt>
                <c:pt idx="6">
                  <c:v>Cuddeback (11/6)</c:v>
                </c:pt>
                <c:pt idx="7">
                  <c:v>Bridgeville (11/10)</c:v>
                </c:pt>
                <c:pt idx="8">
                  <c:v>Hydesville (11/17)</c:v>
                </c:pt>
                <c:pt idx="9">
                  <c:v>Cuddeback (11/18)</c:v>
                </c:pt>
              </c:strCache>
            </c:strRef>
          </c:cat>
          <c:val>
            <c:numRef>
              <c:f>'Average Discharge1'!$E$2:$E$11</c:f>
              <c:numCache>
                <c:formatCode>General</c:formatCode>
                <c:ptCount val="10"/>
                <c:pt idx="0">
                  <c:v>236</c:v>
                </c:pt>
                <c:pt idx="5">
                  <c:v>258</c:v>
                </c:pt>
              </c:numCache>
            </c:numRef>
          </c:val>
        </c:ser>
        <c:ser>
          <c:idx val="2"/>
          <c:order val="2"/>
          <c:tx>
            <c:strRef>
              <c:f>'Average Discharge1'!$F$1</c:f>
              <c:strCache>
                <c:ptCount val="1"/>
                <c:pt idx="0">
                  <c:v>VDR</c:v>
                </c:pt>
              </c:strCache>
            </c:strRef>
          </c:tx>
          <c:cat>
            <c:strRef>
              <c:f>'Average Discharge1'!$A$2:$A$11</c:f>
              <c:strCache>
                <c:ptCount val="10"/>
                <c:pt idx="0">
                  <c:v>Scotia (10/22)</c:v>
                </c:pt>
                <c:pt idx="1">
                  <c:v>Redway 1 (10/28)</c:v>
                </c:pt>
                <c:pt idx="2">
                  <c:v>Redway 2 (10/28)</c:v>
                </c:pt>
                <c:pt idx="3">
                  <c:v>Hydesville (10/30)</c:v>
                </c:pt>
                <c:pt idx="4">
                  <c:v>Bridgeville (11/3)</c:v>
                </c:pt>
                <c:pt idx="5">
                  <c:v>Scotia (11/5)</c:v>
                </c:pt>
                <c:pt idx="6">
                  <c:v>Cuddeback (11/6)</c:v>
                </c:pt>
                <c:pt idx="7">
                  <c:v>Bridgeville (11/10)</c:v>
                </c:pt>
                <c:pt idx="8">
                  <c:v>Hydesville (11/17)</c:v>
                </c:pt>
                <c:pt idx="9">
                  <c:v>Cuddeback (11/18)</c:v>
                </c:pt>
              </c:strCache>
            </c:strRef>
          </c:cat>
          <c:val>
            <c:numRef>
              <c:f>'Average Discharge1'!$F$2:$F$11</c:f>
              <c:numCache>
                <c:formatCode>General</c:formatCode>
                <c:ptCount val="10"/>
                <c:pt idx="3">
                  <c:v>130</c:v>
                </c:pt>
                <c:pt idx="4">
                  <c:v>172</c:v>
                </c:pt>
                <c:pt idx="6">
                  <c:v>126</c:v>
                </c:pt>
                <c:pt idx="7">
                  <c:v>136</c:v>
                </c:pt>
                <c:pt idx="8">
                  <c:v>147</c:v>
                </c:pt>
                <c:pt idx="9">
                  <c:v>153</c:v>
                </c:pt>
              </c:numCache>
            </c:numRef>
          </c:val>
        </c:ser>
        <c:ser>
          <c:idx val="3"/>
          <c:order val="3"/>
          <c:tx>
            <c:strRef>
              <c:f>'Average Discharge1'!$G$1</c:f>
              <c:strCache>
                <c:ptCount val="1"/>
                <c:pt idx="0">
                  <c:v>Grizzly Creek</c:v>
                </c:pt>
              </c:strCache>
            </c:strRef>
          </c:tx>
          <c:cat>
            <c:strRef>
              <c:f>'Average Discharge1'!$A$2:$A$11</c:f>
              <c:strCache>
                <c:ptCount val="10"/>
                <c:pt idx="0">
                  <c:v>Scotia (10/22)</c:v>
                </c:pt>
                <c:pt idx="1">
                  <c:v>Redway 1 (10/28)</c:v>
                </c:pt>
                <c:pt idx="2">
                  <c:v>Redway 2 (10/28)</c:v>
                </c:pt>
                <c:pt idx="3">
                  <c:v>Hydesville (10/30)</c:v>
                </c:pt>
                <c:pt idx="4">
                  <c:v>Bridgeville (11/3)</c:v>
                </c:pt>
                <c:pt idx="5">
                  <c:v>Scotia (11/5)</c:v>
                </c:pt>
                <c:pt idx="6">
                  <c:v>Cuddeback (11/6)</c:v>
                </c:pt>
                <c:pt idx="7">
                  <c:v>Bridgeville (11/10)</c:v>
                </c:pt>
                <c:pt idx="8">
                  <c:v>Hydesville (11/17)</c:v>
                </c:pt>
                <c:pt idx="9">
                  <c:v>Cuddeback (11/18)</c:v>
                </c:pt>
              </c:strCache>
            </c:strRef>
          </c:cat>
          <c:val>
            <c:numRef>
              <c:f>'Average Discharge1'!$G$2:$G$11</c:f>
              <c:numCache>
                <c:formatCode>General</c:formatCode>
                <c:ptCount val="10"/>
                <c:pt idx="3">
                  <c:v>8.76</c:v>
                </c:pt>
                <c:pt idx="4">
                  <c:v>10.44</c:v>
                </c:pt>
                <c:pt idx="6">
                  <c:v>7.81</c:v>
                </c:pt>
                <c:pt idx="7">
                  <c:v>7.85</c:v>
                </c:pt>
                <c:pt idx="8">
                  <c:v>5.1100000000000003</c:v>
                </c:pt>
                <c:pt idx="9">
                  <c:v>5.94</c:v>
                </c:pt>
              </c:numCache>
            </c:numRef>
          </c:val>
        </c:ser>
        <c:axId val="55529856"/>
        <c:axId val="55531776"/>
      </c:barChart>
      <c:catAx>
        <c:axId val="55529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School &amp; Date</a:t>
                </a:r>
              </a:p>
            </c:rich>
          </c:tx>
          <c:layout>
            <c:manualLayout>
              <c:xMode val="edge"/>
              <c:yMode val="edge"/>
              <c:x val="0.44185305464935393"/>
              <c:y val="0.87080229013120358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txPr>
          <a:bodyPr rot="0"/>
          <a:lstStyle/>
          <a:p>
            <a:pPr>
              <a:defRPr sz="1000"/>
            </a:pPr>
            <a:endParaRPr lang="en-US"/>
          </a:p>
        </c:txPr>
        <c:crossAx val="55531776"/>
        <c:crosses val="autoZero"/>
        <c:auto val="1"/>
        <c:lblAlgn val="ctr"/>
        <c:lblOffset val="100"/>
      </c:catAx>
      <c:valAx>
        <c:axId val="55531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Average Discharge (ft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Calibri"/>
                  </a:rPr>
                  <a:t>3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/sec)</a:t>
                </a:r>
              </a:p>
            </c:rich>
          </c:tx>
          <c:layout>
            <c:manualLayout>
              <c:xMode val="edge"/>
              <c:yMode val="edge"/>
              <c:x val="4.4777087478275295E-2"/>
              <c:y val="0.2705260419416374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5529856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0.65815760266370704"/>
          <c:y val="0.21859706362153344"/>
          <c:w val="0.12874583795782463"/>
          <c:h val="0.13703099510603589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Effect of Time, Location, and Stream Size on</a:t>
            </a:r>
            <a:endParaRPr lang="en-US"/>
          </a:p>
          <a:p>
            <a:pPr>
              <a:defRPr/>
            </a:pPr>
            <a:r>
              <a:rPr lang="en-US" sz="1800" b="1" i="0" baseline="0"/>
              <a:t>Average  Discharge (Fall 2014)</a:t>
            </a:r>
            <a:endParaRPr lang="en-US"/>
          </a:p>
        </c:rich>
      </c:tx>
      <c:layout>
        <c:manualLayout>
          <c:xMode val="edge"/>
          <c:yMode val="edge"/>
          <c:x val="0.22456901740249521"/>
          <c:y val="5.0488602456401695E-2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984461709211987"/>
          <c:y val="0.18107667210440456"/>
          <c:w val="0.63817980022197562"/>
          <c:h val="0.58238172920065256"/>
        </c:manualLayout>
      </c:layout>
      <c:scatterChart>
        <c:scatterStyle val="lineMarker"/>
        <c:ser>
          <c:idx val="0"/>
          <c:order val="0"/>
          <c:tx>
            <c:strRef>
              <c:f>'Average Discharge2'!$D$1</c:f>
              <c:strCache>
                <c:ptCount val="1"/>
                <c:pt idx="0">
                  <c:v>Eel Redway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'Average Discharge2'!$B$2:$B$11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20</c:v>
                </c:pt>
                <c:pt idx="8">
                  <c:v>27</c:v>
                </c:pt>
                <c:pt idx="9">
                  <c:v>28</c:v>
                </c:pt>
              </c:numCache>
            </c:numRef>
          </c:xVal>
          <c:yVal>
            <c:numRef>
              <c:f>'Average Discharge2'!$D$2:$D$11</c:f>
              <c:numCache>
                <c:formatCode>General</c:formatCode>
                <c:ptCount val="10"/>
                <c:pt idx="1">
                  <c:v>117</c:v>
                </c:pt>
                <c:pt idx="2">
                  <c:v>121</c:v>
                </c:pt>
              </c:numCache>
            </c:numRef>
          </c:yVal>
        </c:ser>
        <c:ser>
          <c:idx val="1"/>
          <c:order val="1"/>
          <c:tx>
            <c:strRef>
              <c:f>'Average Discharge2'!$E$1</c:f>
              <c:strCache>
                <c:ptCount val="1"/>
                <c:pt idx="0">
                  <c:v>Eel Scotia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'Average Discharge2'!$B$2:$B$11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20</c:v>
                </c:pt>
                <c:pt idx="8">
                  <c:v>27</c:v>
                </c:pt>
                <c:pt idx="9">
                  <c:v>28</c:v>
                </c:pt>
              </c:numCache>
            </c:numRef>
          </c:xVal>
          <c:yVal>
            <c:numRef>
              <c:f>'Average Discharge2'!$E$2:$E$11</c:f>
              <c:numCache>
                <c:formatCode>General</c:formatCode>
                <c:ptCount val="10"/>
                <c:pt idx="0">
                  <c:v>236</c:v>
                </c:pt>
                <c:pt idx="5">
                  <c:v>258</c:v>
                </c:pt>
              </c:numCache>
            </c:numRef>
          </c:yVal>
        </c:ser>
        <c:ser>
          <c:idx val="2"/>
          <c:order val="2"/>
          <c:tx>
            <c:strRef>
              <c:f>'Average Discharge2'!$F$1</c:f>
              <c:strCache>
                <c:ptCount val="1"/>
                <c:pt idx="0">
                  <c:v>VDR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xVal>
            <c:numRef>
              <c:f>'Average Discharge2'!$B$2:$B$11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20</c:v>
                </c:pt>
                <c:pt idx="8">
                  <c:v>27</c:v>
                </c:pt>
                <c:pt idx="9">
                  <c:v>28</c:v>
                </c:pt>
              </c:numCache>
            </c:numRef>
          </c:xVal>
          <c:yVal>
            <c:numRef>
              <c:f>'Average Discharge2'!$F$2:$F$11</c:f>
              <c:numCache>
                <c:formatCode>General</c:formatCode>
                <c:ptCount val="10"/>
                <c:pt idx="3">
                  <c:v>130</c:v>
                </c:pt>
                <c:pt idx="4">
                  <c:v>172</c:v>
                </c:pt>
                <c:pt idx="6">
                  <c:v>126</c:v>
                </c:pt>
                <c:pt idx="7">
                  <c:v>136</c:v>
                </c:pt>
                <c:pt idx="8">
                  <c:v>147</c:v>
                </c:pt>
                <c:pt idx="9">
                  <c:v>153</c:v>
                </c:pt>
              </c:numCache>
            </c:numRef>
          </c:yVal>
        </c:ser>
        <c:ser>
          <c:idx val="3"/>
          <c:order val="3"/>
          <c:tx>
            <c:strRef>
              <c:f>'Average Discharge2'!$G$1</c:f>
              <c:strCache>
                <c:ptCount val="1"/>
                <c:pt idx="0">
                  <c:v>Grizzly Creek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'Average Discharge2'!$B$2:$B$11</c:f>
              <c:numCache>
                <c:formatCode>General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  <c:pt idx="7">
                  <c:v>20</c:v>
                </c:pt>
                <c:pt idx="8">
                  <c:v>27</c:v>
                </c:pt>
                <c:pt idx="9">
                  <c:v>28</c:v>
                </c:pt>
              </c:numCache>
            </c:numRef>
          </c:xVal>
          <c:yVal>
            <c:numRef>
              <c:f>'Average Discharge2'!$G$2:$G$11</c:f>
              <c:numCache>
                <c:formatCode>General</c:formatCode>
                <c:ptCount val="10"/>
                <c:pt idx="3">
                  <c:v>8.76</c:v>
                </c:pt>
                <c:pt idx="4">
                  <c:v>10.44</c:v>
                </c:pt>
                <c:pt idx="6">
                  <c:v>7.81</c:v>
                </c:pt>
                <c:pt idx="7">
                  <c:v>7.85</c:v>
                </c:pt>
                <c:pt idx="8">
                  <c:v>5.1100000000000003</c:v>
                </c:pt>
                <c:pt idx="9">
                  <c:v>5.94</c:v>
                </c:pt>
              </c:numCache>
            </c:numRef>
          </c:yVal>
        </c:ser>
        <c:axId val="55654272"/>
        <c:axId val="55669120"/>
      </c:scatterChart>
      <c:valAx>
        <c:axId val="55654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School &amp; Date (see Code)</a:t>
                </a:r>
              </a:p>
            </c:rich>
          </c:tx>
          <c:layout>
            <c:manualLayout>
              <c:xMode val="edge"/>
              <c:yMode val="edge"/>
              <c:x val="0.32692309245918799"/>
              <c:y val="0.849978246170658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669120"/>
        <c:crosses val="autoZero"/>
        <c:crossBetween val="midCat"/>
      </c:valAx>
      <c:valAx>
        <c:axId val="556691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Average Discharge (ft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Calibri"/>
                  </a:rPr>
                  <a:t>3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/sec)</a:t>
                </a:r>
              </a:p>
            </c:rich>
          </c:tx>
          <c:layout>
            <c:manualLayout>
              <c:xMode val="edge"/>
              <c:yMode val="edge"/>
              <c:x val="5.6862592800631807E-2"/>
              <c:y val="0.244861770952531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crossAx val="55654272"/>
        <c:crosses val="autoZero"/>
        <c:crossBetween val="midCat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57380688124306323"/>
          <c:y val="0.20880913539967375"/>
          <c:w val="0.13873473917869034"/>
          <c:h val="0.13703099510603589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42179645011579769"/>
          <c:y val="9.08794844215230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311875693673697"/>
          <c:y val="0.18760195758564438"/>
          <c:w val="0.65149833518312983"/>
          <c:h val="0.55301794453507336"/>
        </c:manualLayout>
      </c:layout>
      <c:scatterChart>
        <c:scatterStyle val="lineMarker"/>
        <c:ser>
          <c:idx val="0"/>
          <c:order val="0"/>
          <c:tx>
            <c:strRef>
              <c:f>'Average Discharge1'!$H$1</c:f>
              <c:strCache>
                <c:ptCount val="1"/>
                <c:pt idx="0">
                  <c:v>New VDR Data 1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>
                <a:solidFill>
                  <a:srgbClr val="FF00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3.4621486755940241E-2"/>
                  <c:y val="0.21668610941667296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b="1" baseline="0">
                        <a:solidFill>
                          <a:srgbClr val="FF00FF"/>
                        </a:solidFill>
                      </a:rPr>
                      <a:t>y = 1.1858x - 50036
R² = 0.1929</a:t>
                    </a:r>
                    <a:endParaRPr lang="en-US" b="1">
                      <a:solidFill>
                        <a:srgbClr val="FF00FF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'Average Discharge1'!$C$2:$C$11</c:f>
              <c:numCache>
                <c:formatCode>[$-409]d\-mmm;@</c:formatCode>
                <c:ptCount val="10"/>
                <c:pt idx="0">
                  <c:v>42307</c:v>
                </c:pt>
                <c:pt idx="1">
                  <c:v>42303</c:v>
                </c:pt>
                <c:pt idx="2">
                  <c:v>42305</c:v>
                </c:pt>
                <c:pt idx="3">
                  <c:v>42312</c:v>
                </c:pt>
                <c:pt idx="4">
                  <c:v>42313</c:v>
                </c:pt>
                <c:pt idx="5">
                  <c:v>42311</c:v>
                </c:pt>
                <c:pt idx="6">
                  <c:v>42314</c:v>
                </c:pt>
                <c:pt idx="7">
                  <c:v>42318</c:v>
                </c:pt>
                <c:pt idx="8">
                  <c:v>42325</c:v>
                </c:pt>
                <c:pt idx="9">
                  <c:v>42326</c:v>
                </c:pt>
              </c:numCache>
            </c:numRef>
          </c:xVal>
          <c:yVal>
            <c:numRef>
              <c:f>'Average Discharge1'!$H$2:$H$11</c:f>
              <c:numCache>
                <c:formatCode>General</c:formatCode>
                <c:ptCount val="10"/>
                <c:pt idx="0">
                  <c:v>142</c:v>
                </c:pt>
                <c:pt idx="1">
                  <c:v>144</c:v>
                </c:pt>
                <c:pt idx="2">
                  <c:v>127</c:v>
                </c:pt>
                <c:pt idx="3">
                  <c:v>130</c:v>
                </c:pt>
                <c:pt idx="4">
                  <c:v>172</c:v>
                </c:pt>
                <c:pt idx="5">
                  <c:v>107</c:v>
                </c:pt>
                <c:pt idx="6">
                  <c:v>126</c:v>
                </c:pt>
                <c:pt idx="7">
                  <c:v>136</c:v>
                </c:pt>
                <c:pt idx="8">
                  <c:v>147</c:v>
                </c:pt>
                <c:pt idx="9">
                  <c:v>176</c:v>
                </c:pt>
              </c:numCache>
            </c:numRef>
          </c:yVal>
        </c:ser>
        <c:axId val="55728000"/>
        <c:axId val="55738368"/>
      </c:scatterChart>
      <c:valAx>
        <c:axId val="55728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Date (Time)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(Independent Variable)</a:t>
                </a:r>
              </a:p>
            </c:rich>
          </c:tx>
          <c:layout>
            <c:manualLayout>
              <c:xMode val="edge"/>
              <c:yMode val="edge"/>
              <c:x val="0.35814260589286823"/>
              <c:y val="0.84119768188141364"/>
            </c:manualLayout>
          </c:layout>
          <c:spPr>
            <a:noFill/>
            <a:ln w="25400">
              <a:noFill/>
            </a:ln>
          </c:spPr>
        </c:title>
        <c:numFmt formatCode="[$-409]d\-mmm;@" sourceLinked="1"/>
        <c:majorTickMark val="in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738368"/>
        <c:crosses val="autoZero"/>
        <c:crossBetween val="midCat"/>
      </c:valAx>
      <c:valAx>
        <c:axId val="557383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Discharge(ft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Calibri"/>
                  </a:rPr>
                  <a:t>3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/sec) Sample Stream 1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(Dependent Variable)</a:t>
                </a:r>
              </a:p>
            </c:rich>
          </c:tx>
          <c:layout>
            <c:manualLayout>
              <c:xMode val="edge"/>
              <c:yMode val="edge"/>
              <c:x val="7.3487447945260964E-2"/>
              <c:y val="0.194676100110868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5728000"/>
        <c:crosses val="autoZero"/>
        <c:crossBetween val="midCat"/>
        <c:maj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4195338512763595"/>
          <c:y val="0.61827079934747142"/>
          <c:w val="0.2297447280799112"/>
          <c:h val="7.177814029363784E-2"/>
        </c:manualLayout>
      </c:layout>
    </c:legend>
    <c:plotVisOnly val="1"/>
    <c:dispBlanksAs val="gap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New VDR Data 2</a:t>
            </a:r>
          </a:p>
        </c:rich>
      </c:tx>
      <c:layout>
        <c:manualLayout>
          <c:xMode val="edge"/>
          <c:yMode val="edge"/>
          <c:x val="0.40113705334890154"/>
          <c:y val="0.102996749011059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01997780244172"/>
          <c:y val="0.19412724306688417"/>
          <c:w val="0.63928967813540516"/>
          <c:h val="0.58238172920065256"/>
        </c:manualLayout>
      </c:layout>
      <c:scatterChart>
        <c:scatterStyle val="lineMarker"/>
        <c:ser>
          <c:idx val="0"/>
          <c:order val="0"/>
          <c:tx>
            <c:strRef>
              <c:f>'Average Discharge1'!$I$1</c:f>
              <c:strCache>
                <c:ptCount val="1"/>
                <c:pt idx="0">
                  <c:v>New VDR Data 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>
                <a:solidFill>
                  <a:srgbClr val="0000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2.6444609533627175E-2"/>
                  <c:y val="0.22744042026871705"/>
                </c:manualLayout>
              </c:layout>
              <c:tx>
                <c:rich>
                  <a:bodyPr/>
                  <a:lstStyle/>
                  <a:p>
                    <a:pPr>
                      <a:defRPr sz="1400"/>
                    </a:pPr>
                    <a:r>
                      <a:rPr lang="en-US" b="1" baseline="0">
                        <a:solidFill>
                          <a:srgbClr val="0000FF"/>
                        </a:solidFill>
                      </a:rPr>
                      <a:t>y = 7.4347x - 314445
R² = 0.9245</a:t>
                    </a:r>
                    <a:endParaRPr lang="en-US" b="1">
                      <a:solidFill>
                        <a:srgbClr val="0000FF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'Average Discharge1'!$C$2:$C$11</c:f>
              <c:numCache>
                <c:formatCode>[$-409]d\-mmm;@</c:formatCode>
                <c:ptCount val="10"/>
                <c:pt idx="0">
                  <c:v>42307</c:v>
                </c:pt>
                <c:pt idx="1">
                  <c:v>42303</c:v>
                </c:pt>
                <c:pt idx="2">
                  <c:v>42305</c:v>
                </c:pt>
                <c:pt idx="3">
                  <c:v>42312</c:v>
                </c:pt>
                <c:pt idx="4">
                  <c:v>42313</c:v>
                </c:pt>
                <c:pt idx="5">
                  <c:v>42311</c:v>
                </c:pt>
                <c:pt idx="6">
                  <c:v>42314</c:v>
                </c:pt>
                <c:pt idx="7">
                  <c:v>42318</c:v>
                </c:pt>
                <c:pt idx="8">
                  <c:v>42325</c:v>
                </c:pt>
                <c:pt idx="9">
                  <c:v>42326</c:v>
                </c:pt>
              </c:numCache>
            </c:numRef>
          </c:xVal>
          <c:yVal>
            <c:numRef>
              <c:f>'Average Discharge1'!$I$2:$I$11</c:f>
              <c:numCache>
                <c:formatCode>General</c:formatCode>
                <c:ptCount val="10"/>
                <c:pt idx="0">
                  <c:v>109</c:v>
                </c:pt>
                <c:pt idx="1">
                  <c:v>67</c:v>
                </c:pt>
                <c:pt idx="2">
                  <c:v>63</c:v>
                </c:pt>
                <c:pt idx="3">
                  <c:v>130</c:v>
                </c:pt>
                <c:pt idx="4">
                  <c:v>172</c:v>
                </c:pt>
                <c:pt idx="5">
                  <c:v>122</c:v>
                </c:pt>
                <c:pt idx="6">
                  <c:v>144</c:v>
                </c:pt>
                <c:pt idx="7">
                  <c:v>158</c:v>
                </c:pt>
                <c:pt idx="8">
                  <c:v>248</c:v>
                </c:pt>
                <c:pt idx="9">
                  <c:v>223</c:v>
                </c:pt>
              </c:numCache>
            </c:numRef>
          </c:yVal>
        </c:ser>
        <c:axId val="55584256"/>
        <c:axId val="55585792"/>
      </c:scatterChart>
      <c:valAx>
        <c:axId val="55584256"/>
        <c:scaling>
          <c:orientation val="minMax"/>
        </c:scaling>
        <c:axPos val="b"/>
        <c:numFmt formatCode="[$-409]d\-mmm;@" sourceLinked="1"/>
        <c:tickLblPos val="nextTo"/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585792"/>
        <c:crosses val="autoZero"/>
        <c:crossBetween val="midCat"/>
      </c:valAx>
      <c:valAx>
        <c:axId val="555857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 b="1" i="0" u="none" strike="noStrike" baseline="0">
                    <a:solidFill>
                      <a:srgbClr val="000000"/>
                    </a:solidFill>
                    <a:latin typeface="Calibri"/>
                  </a:rPr>
                  <a:t>Discharge (ft</a:t>
                </a:r>
                <a:r>
                  <a:rPr lang="en-US" sz="1600" b="1" i="0" u="none" strike="noStrike" baseline="30000">
                    <a:solidFill>
                      <a:srgbClr val="000000"/>
                    </a:solidFill>
                    <a:latin typeface="Calibri"/>
                  </a:rPr>
                  <a:t>3</a:t>
                </a:r>
                <a:r>
                  <a:rPr lang="en-US" sz="1600" b="1" i="0" u="none" strike="noStrike" baseline="0">
                    <a:solidFill>
                      <a:srgbClr val="000000"/>
                    </a:solidFill>
                    <a:latin typeface="Calibri"/>
                  </a:rPr>
                  <a:t>/sec) Sample Stream 2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 b="1" i="0" u="none" strike="noStrike" baseline="0">
                    <a:solidFill>
                      <a:srgbClr val="000000"/>
                    </a:solidFill>
                    <a:latin typeface="Calibri"/>
                  </a:rPr>
                  <a:t>(Dependent Variable)</a:t>
                </a:r>
              </a:p>
            </c:rich>
          </c:tx>
          <c:layout>
            <c:manualLayout>
              <c:xMode val="edge"/>
              <c:yMode val="edge"/>
              <c:x val="7.2674030434140821E-2"/>
              <c:y val="0.228670115899568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5584256"/>
        <c:crosses val="autoZero"/>
        <c:crossBetween val="midCat"/>
        <c:majorUnit val="5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2752497225305215"/>
          <c:y val="0.20717781402936378"/>
          <c:w val="0.22086570477247502"/>
          <c:h val="7.8303425774877644E-2"/>
        </c:manualLayout>
      </c:layout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282107112801255E-2"/>
          <c:y val="3.130150788128401E-2"/>
          <c:w val="0.78260954767796698"/>
          <c:h val="0.896211594074658"/>
        </c:manualLayout>
      </c:layout>
      <c:lineChart>
        <c:grouping val="standard"/>
        <c:marker val="1"/>
        <c:axId val="44811776"/>
        <c:axId val="44813312"/>
      </c:lineChart>
      <c:catAx>
        <c:axId val="44811776"/>
        <c:scaling>
          <c:orientation val="minMax"/>
        </c:scaling>
        <c:delete val="1"/>
        <c:axPos val="b"/>
        <c:tickLblPos val="none"/>
        <c:crossAx val="44813312"/>
        <c:crosses val="autoZero"/>
        <c:auto val="1"/>
        <c:lblAlgn val="ctr"/>
        <c:lblOffset val="100"/>
      </c:catAx>
      <c:valAx>
        <c:axId val="44813312"/>
        <c:scaling>
          <c:orientation val="minMax"/>
        </c:scaling>
        <c:delete val="1"/>
        <c:axPos val="l"/>
        <c:tickLblPos val="none"/>
        <c:crossAx val="44811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216383405169361"/>
          <c:y val="0.49588178275086775"/>
          <c:w val="8.9186273239654362E-3"/>
          <c:h val="6.5897911329018972E-3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869330937954314"/>
          <c:y val="0.17199413794319518"/>
          <c:w val="0.61635151873574778"/>
          <c:h val="0.60716747714652963"/>
        </c:manualLayout>
      </c:layout>
      <c:lineChart>
        <c:grouping val="standard"/>
        <c:marker val="1"/>
        <c:axId val="20985344"/>
        <c:axId val="20986880"/>
      </c:lineChart>
      <c:catAx>
        <c:axId val="20985344"/>
        <c:scaling>
          <c:orientation val="minMax"/>
        </c:scaling>
        <c:axPos val="b"/>
        <c:tickLblPos val="nextTo"/>
        <c:crossAx val="20986880"/>
        <c:crosses val="autoZero"/>
        <c:auto val="1"/>
        <c:lblAlgn val="ctr"/>
        <c:lblOffset val="100"/>
      </c:catAx>
      <c:valAx>
        <c:axId val="20986880"/>
        <c:scaling>
          <c:orientation val="minMax"/>
        </c:scaling>
        <c:axPos val="l"/>
        <c:tickLblPos val="nextTo"/>
        <c:crossAx val="20985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218316211761925"/>
          <c:y val="0.49421487603305786"/>
          <c:w val="8.9086908128582255E-3"/>
          <c:h val="6.6115702479338841E-3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0514053020921266"/>
          <c:y val="0.18732357493067639"/>
          <c:w val="0.60583983188613499"/>
          <c:h val="0.63175972627815147"/>
        </c:manualLayout>
      </c:layout>
      <c:lineChart>
        <c:grouping val="standard"/>
        <c:ser>
          <c:idx val="0"/>
          <c:order val="0"/>
          <c:tx>
            <c:strRef>
              <c:f>Sheet2!$C$1</c:f>
              <c:strCache>
                <c:ptCount val="1"/>
                <c:pt idx="0">
                  <c:v>Turbidity River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9"/>
            <c:spPr>
              <a:solidFill>
                <a:srgbClr val="C00000"/>
              </a:solidFill>
            </c:spPr>
          </c:marker>
          <c:cat>
            <c:numRef>
              <c:f>Sheet2!$A$2:$A$11</c:f>
              <c:numCache>
                <c:formatCode>m/d;@</c:formatCode>
                <c:ptCount val="10"/>
                <c:pt idx="0">
                  <c:v>41934</c:v>
                </c:pt>
                <c:pt idx="1">
                  <c:v>41940</c:v>
                </c:pt>
                <c:pt idx="2">
                  <c:v>41940</c:v>
                </c:pt>
                <c:pt idx="3">
                  <c:v>41942</c:v>
                </c:pt>
                <c:pt idx="4">
                  <c:v>41946</c:v>
                </c:pt>
                <c:pt idx="5">
                  <c:v>41948</c:v>
                </c:pt>
                <c:pt idx="6">
                  <c:v>41949</c:v>
                </c:pt>
                <c:pt idx="7">
                  <c:v>41953</c:v>
                </c:pt>
                <c:pt idx="8">
                  <c:v>41960</c:v>
                </c:pt>
                <c:pt idx="9">
                  <c:v>41961</c:v>
                </c:pt>
              </c:numCache>
            </c:numRef>
          </c:cat>
          <c:val>
            <c:numRef>
              <c:f>Sheet2!$C$2:$C$11</c:f>
              <c:numCache>
                <c:formatCode>0.00</c:formatCode>
                <c:ptCount val="10"/>
                <c:pt idx="0">
                  <c:v>0.43333333333333329</c:v>
                </c:pt>
                <c:pt idx="1">
                  <c:v>2.1533333333333329</c:v>
                </c:pt>
                <c:pt idx="2">
                  <c:v>1.4933333333333332</c:v>
                </c:pt>
                <c:pt idx="3">
                  <c:v>4.9483333333333333</c:v>
                </c:pt>
                <c:pt idx="4">
                  <c:v>4.6900000000000004</c:v>
                </c:pt>
                <c:pt idx="5">
                  <c:v>0.90333333333333332</c:v>
                </c:pt>
                <c:pt idx="6">
                  <c:v>1.875</c:v>
                </c:pt>
                <c:pt idx="7">
                  <c:v>1.8683333333333334</c:v>
                </c:pt>
                <c:pt idx="8">
                  <c:v>1.9383333333333332</c:v>
                </c:pt>
                <c:pt idx="9">
                  <c:v>2.0766666666666667</c:v>
                </c:pt>
              </c:numCache>
            </c:numRef>
          </c:val>
        </c:ser>
        <c:marker val="1"/>
        <c:axId val="55137792"/>
        <c:axId val="55139712"/>
      </c:lineChart>
      <c:lineChart>
        <c:grouping val="standard"/>
        <c:ser>
          <c:idx val="1"/>
          <c:order val="1"/>
          <c:tx>
            <c:strRef>
              <c:f>Sheet2!$D$1</c:f>
              <c:strCache>
                <c:ptCount val="1"/>
                <c:pt idx="0">
                  <c:v>Discharge River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</c:spPr>
          </c:marker>
          <c:cat>
            <c:numRef>
              <c:f>Sheet2!$A$2:$A$11</c:f>
              <c:numCache>
                <c:formatCode>m/d;@</c:formatCode>
                <c:ptCount val="10"/>
                <c:pt idx="0">
                  <c:v>41934</c:v>
                </c:pt>
                <c:pt idx="1">
                  <c:v>41940</c:v>
                </c:pt>
                <c:pt idx="2">
                  <c:v>41940</c:v>
                </c:pt>
                <c:pt idx="3">
                  <c:v>41942</c:v>
                </c:pt>
                <c:pt idx="4">
                  <c:v>41946</c:v>
                </c:pt>
                <c:pt idx="5">
                  <c:v>41948</c:v>
                </c:pt>
                <c:pt idx="6">
                  <c:v>41949</c:v>
                </c:pt>
                <c:pt idx="7">
                  <c:v>41953</c:v>
                </c:pt>
                <c:pt idx="8">
                  <c:v>41960</c:v>
                </c:pt>
                <c:pt idx="9">
                  <c:v>41961</c:v>
                </c:pt>
              </c:numCache>
            </c:numRef>
          </c:cat>
          <c:val>
            <c:numRef>
              <c:f>Sheet2!$D$2:$D$11</c:f>
              <c:numCache>
                <c:formatCode>#,##0</c:formatCode>
                <c:ptCount val="10"/>
                <c:pt idx="0">
                  <c:v>294.81132075471692</c:v>
                </c:pt>
                <c:pt idx="1">
                  <c:v>132.1635665336245</c:v>
                </c:pt>
                <c:pt idx="2">
                  <c:v>117.34028683181226</c:v>
                </c:pt>
                <c:pt idx="3">
                  <c:v>169.81132075471697</c:v>
                </c:pt>
                <c:pt idx="4">
                  <c:v>172.04301075268819</c:v>
                </c:pt>
                <c:pt idx="5">
                  <c:v>257.64895330112716</c:v>
                </c:pt>
                <c:pt idx="6">
                  <c:v>126.46370023419203</c:v>
                </c:pt>
                <c:pt idx="7">
                  <c:v>136.21621621621622</c:v>
                </c:pt>
                <c:pt idx="8">
                  <c:v>146.78899082568807</c:v>
                </c:pt>
                <c:pt idx="9">
                  <c:v>152.56588072122054</c:v>
                </c:pt>
              </c:numCache>
            </c:numRef>
          </c:val>
        </c:ser>
        <c:marker val="1"/>
        <c:axId val="55146368"/>
        <c:axId val="55147904"/>
      </c:lineChart>
      <c:dateAx>
        <c:axId val="55137792"/>
        <c:scaling>
          <c:orientation val="minMax"/>
        </c:scaling>
        <c:axPos val="b"/>
        <c:numFmt formatCode="m/d;@" sourceLinked="0"/>
        <c:maj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5139712"/>
        <c:crosses val="autoZero"/>
        <c:auto val="1"/>
        <c:lblOffset val="100"/>
        <c:baseTimeUnit val="days"/>
        <c:majorUnit val="7"/>
        <c:majorTimeUnit val="days"/>
      </c:dateAx>
      <c:valAx>
        <c:axId val="55139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Turbidity (NTU)</a:t>
                </a:r>
              </a:p>
            </c:rich>
          </c:tx>
          <c:layout>
            <c:manualLayout>
              <c:xMode val="edge"/>
              <c:yMode val="edge"/>
              <c:x val="0.13424259883257389"/>
              <c:y val="0.3898405380375218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5137792"/>
        <c:crosses val="autoZero"/>
        <c:crossBetween val="between"/>
      </c:valAx>
      <c:dateAx>
        <c:axId val="55146368"/>
        <c:scaling>
          <c:orientation val="minMax"/>
        </c:scaling>
        <c:delete val="1"/>
        <c:axPos val="b"/>
        <c:numFmt formatCode="m/d;@" sourceLinked="1"/>
        <c:tickLblPos val="none"/>
        <c:crossAx val="55147904"/>
        <c:crosses val="autoZero"/>
        <c:auto val="1"/>
        <c:lblOffset val="100"/>
      </c:dateAx>
      <c:valAx>
        <c:axId val="55147904"/>
        <c:scaling>
          <c:orientation val="minMax"/>
          <c:max val="400"/>
        </c:scaling>
        <c:axPos val="r"/>
        <c:numFmt formatCode="#,##0" sourceLinked="1"/>
        <c:majorTickMark val="in"/>
        <c:tickLblPos val="nextTo"/>
        <c:crossAx val="55146368"/>
        <c:crosses val="max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59118846297254057"/>
          <c:y val="0.3009882917691612"/>
          <c:w val="0.13772003966973959"/>
          <c:h val="7.9820099474694692E-2"/>
        </c:manualLayout>
      </c:layout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8"/>
  <c:chart>
    <c:title>
      <c:tx>
        <c:rich>
          <a:bodyPr/>
          <a:lstStyle/>
          <a:p>
            <a:pPr>
              <a:defRPr/>
            </a:pPr>
            <a:r>
              <a:rPr lang="en-US"/>
              <a:t>Flow Measurements Van Duzen River</a:t>
            </a:r>
          </a:p>
          <a:p>
            <a:pPr>
              <a:defRPr/>
            </a:pPr>
            <a:r>
              <a:rPr lang="en-US"/>
              <a:t>Oct. 3, 2014 (Hydesville Data)</a:t>
            </a:r>
          </a:p>
        </c:rich>
      </c:tx>
      <c:layout>
        <c:manualLayout>
          <c:xMode val="edge"/>
          <c:yMode val="edge"/>
          <c:x val="0.3064670500700718"/>
          <c:y val="9.1387232792053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47058823529413"/>
          <c:y val="0.22022838499184338"/>
          <c:w val="0.64816870144284133"/>
          <c:h val="0.61174551386623166"/>
        </c:manualLayout>
      </c:layout>
      <c:barChart>
        <c:barDir val="col"/>
        <c:grouping val="clustered"/>
        <c:ser>
          <c:idx val="0"/>
          <c:order val="0"/>
          <c:tx>
            <c:strRef>
              <c:f>Flow_Hydesville!$C$1</c:f>
              <c:strCache>
                <c:ptCount val="1"/>
                <c:pt idx="0">
                  <c:v>Van Duzen Rvr (Oct 3)</c:v>
                </c:pt>
              </c:strCache>
            </c:strRef>
          </c:tx>
          <c:val>
            <c:numRef>
              <c:f>Flow_Hydesville!$C$2:$C$10</c:f>
              <c:numCache>
                <c:formatCode>0.00</c:formatCode>
                <c:ptCount val="9"/>
                <c:pt idx="0">
                  <c:v>2.08</c:v>
                </c:pt>
                <c:pt idx="1">
                  <c:v>2</c:v>
                </c:pt>
                <c:pt idx="2">
                  <c:v>2.67</c:v>
                </c:pt>
                <c:pt idx="3">
                  <c:v>1.77</c:v>
                </c:pt>
                <c:pt idx="4">
                  <c:v>1.75</c:v>
                </c:pt>
                <c:pt idx="5">
                  <c:v>1.34</c:v>
                </c:pt>
                <c:pt idx="6">
                  <c:v>2.08</c:v>
                </c:pt>
                <c:pt idx="7">
                  <c:v>1.85</c:v>
                </c:pt>
                <c:pt idx="8">
                  <c:v>1.94</c:v>
                </c:pt>
              </c:numCache>
            </c:numRef>
          </c:val>
        </c:ser>
        <c:axId val="20983168"/>
        <c:axId val="55166464"/>
      </c:barChart>
      <c:catAx>
        <c:axId val="20983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Sample (Replication)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55166464"/>
        <c:crosses val="autoZero"/>
        <c:auto val="1"/>
        <c:lblAlgn val="ctr"/>
        <c:lblOffset val="100"/>
      </c:catAx>
      <c:valAx>
        <c:axId val="55166464"/>
        <c:scaling>
          <c:orientation val="minMax"/>
        </c:scaling>
        <c:axPos val="l"/>
        <c:majorGridlines/>
        <c:numFmt formatCode="0.0" sourceLinked="0"/>
        <c:majorTickMark val="in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31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9156492785793557"/>
          <c:y val="0.23327895595432299"/>
          <c:w val="0.1853496115427303"/>
          <c:h val="4.5676998368678633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4"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Flow (rate) measurements</a:t>
            </a:r>
            <a:r>
              <a:rPr lang="en-US" baseline="0"/>
              <a:t> as affected by Sample Site</a:t>
            </a:r>
            <a:r>
              <a:rPr lang="en-US" sz="1800" b="1" i="0" u="none" strike="noStrike" baseline="0"/>
              <a:t> and Date </a:t>
            </a:r>
          </a:p>
          <a:p>
            <a:pPr lvl="4"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/>
              <a:t>at Grizzly Creek State Park</a:t>
            </a:r>
            <a:r>
              <a:rPr lang="en-US" baseline="0"/>
              <a:t> (Hydesville Data)</a:t>
            </a:r>
            <a:endParaRPr lang="en-US"/>
          </a:p>
        </c:rich>
      </c:tx>
      <c:layout>
        <c:manualLayout>
          <c:xMode val="edge"/>
          <c:yMode val="edge"/>
          <c:x val="0.17496889959083298"/>
          <c:y val="7.4845099377471552E-2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652608213096558"/>
          <c:y val="0.21370309951060359"/>
          <c:w val="0.76581576026637066"/>
          <c:h val="0.61011419249592169"/>
        </c:manualLayout>
      </c:layout>
      <c:barChart>
        <c:barDir val="col"/>
        <c:grouping val="clustered"/>
        <c:ser>
          <c:idx val="0"/>
          <c:order val="0"/>
          <c:tx>
            <c:strRef>
              <c:f>Flow_Hydesville!$B$1</c:f>
              <c:strCache>
                <c:ptCount val="1"/>
                <c:pt idx="0">
                  <c:v>Grizzly Ck (Oct 3)</c:v>
                </c:pt>
              </c:strCache>
            </c:strRef>
          </c:tx>
          <c:val>
            <c:numRef>
              <c:f>Flow_Hydesville!$B$2:$B$6</c:f>
              <c:numCache>
                <c:formatCode>0.00</c:formatCode>
                <c:ptCount val="5"/>
                <c:pt idx="0">
                  <c:v>1.64</c:v>
                </c:pt>
                <c:pt idx="1">
                  <c:v>1.3</c:v>
                </c:pt>
                <c:pt idx="2">
                  <c:v>1.4</c:v>
                </c:pt>
                <c:pt idx="3">
                  <c:v>1.38</c:v>
                </c:pt>
                <c:pt idx="4">
                  <c:v>1.29</c:v>
                </c:pt>
              </c:numCache>
            </c:numRef>
          </c:val>
        </c:ser>
        <c:ser>
          <c:idx val="1"/>
          <c:order val="1"/>
          <c:tx>
            <c:strRef>
              <c:f>Flow_Hydesville!$C$1</c:f>
              <c:strCache>
                <c:ptCount val="1"/>
                <c:pt idx="0">
                  <c:v>Van Duzen Rvr (Oct 3)</c:v>
                </c:pt>
              </c:strCache>
            </c:strRef>
          </c:tx>
          <c:val>
            <c:numRef>
              <c:f>Flow_Hydesville!$C$2:$C$10</c:f>
              <c:numCache>
                <c:formatCode>0.00</c:formatCode>
                <c:ptCount val="9"/>
                <c:pt idx="0">
                  <c:v>2.08</c:v>
                </c:pt>
                <c:pt idx="1">
                  <c:v>2</c:v>
                </c:pt>
                <c:pt idx="2">
                  <c:v>2.67</c:v>
                </c:pt>
                <c:pt idx="3">
                  <c:v>1.77</c:v>
                </c:pt>
                <c:pt idx="4">
                  <c:v>1.75</c:v>
                </c:pt>
                <c:pt idx="5">
                  <c:v>1.34</c:v>
                </c:pt>
                <c:pt idx="6">
                  <c:v>2.08</c:v>
                </c:pt>
                <c:pt idx="7">
                  <c:v>1.85</c:v>
                </c:pt>
                <c:pt idx="8">
                  <c:v>1.94</c:v>
                </c:pt>
              </c:numCache>
            </c:numRef>
          </c:val>
        </c:ser>
        <c:ser>
          <c:idx val="2"/>
          <c:order val="2"/>
          <c:tx>
            <c:strRef>
              <c:f>Flow_Hydesville!$D$1</c:f>
              <c:strCache>
                <c:ptCount val="1"/>
                <c:pt idx="0">
                  <c:v>Grizzly Crk (Nov 17)</c:v>
                </c:pt>
              </c:strCache>
            </c:strRef>
          </c:tx>
          <c:val>
            <c:numRef>
              <c:f>Flow_Hydesville!$D$2:$D$6</c:f>
              <c:numCache>
                <c:formatCode>0.00</c:formatCode>
                <c:ptCount val="5"/>
                <c:pt idx="0">
                  <c:v>0.78</c:v>
                </c:pt>
                <c:pt idx="1">
                  <c:v>0.96</c:v>
                </c:pt>
                <c:pt idx="2">
                  <c:v>0.94</c:v>
                </c:pt>
                <c:pt idx="3">
                  <c:v>0.62</c:v>
                </c:pt>
                <c:pt idx="4">
                  <c:v>0.8</c:v>
                </c:pt>
              </c:numCache>
            </c:numRef>
          </c:val>
        </c:ser>
        <c:ser>
          <c:idx val="3"/>
          <c:order val="3"/>
          <c:tx>
            <c:strRef>
              <c:f>Flow_Hydesville!$E$1</c:f>
              <c:strCache>
                <c:ptCount val="1"/>
                <c:pt idx="0">
                  <c:v>Van Duzen River (Nov 17)</c:v>
                </c:pt>
              </c:strCache>
            </c:strRef>
          </c:tx>
          <c:val>
            <c:numRef>
              <c:f>Flow_Hydesville!$E$2:$E$13</c:f>
              <c:numCache>
                <c:formatCode>0.00</c:formatCode>
                <c:ptCount val="12"/>
                <c:pt idx="0">
                  <c:v>1.37</c:v>
                </c:pt>
                <c:pt idx="1">
                  <c:v>2.82</c:v>
                </c:pt>
                <c:pt idx="2">
                  <c:v>2.41</c:v>
                </c:pt>
                <c:pt idx="3">
                  <c:v>1.35</c:v>
                </c:pt>
                <c:pt idx="4">
                  <c:v>2.41</c:v>
                </c:pt>
                <c:pt idx="5">
                  <c:v>1.52</c:v>
                </c:pt>
                <c:pt idx="6">
                  <c:v>2.15</c:v>
                </c:pt>
                <c:pt idx="7">
                  <c:v>2.2200000000000002</c:v>
                </c:pt>
                <c:pt idx="8">
                  <c:v>1.27</c:v>
                </c:pt>
                <c:pt idx="9">
                  <c:v>2.2200000000000002</c:v>
                </c:pt>
                <c:pt idx="10">
                  <c:v>1.71</c:v>
                </c:pt>
                <c:pt idx="11">
                  <c:v>2.04</c:v>
                </c:pt>
              </c:numCache>
            </c:numRef>
          </c:val>
        </c:ser>
        <c:axId val="55243520"/>
        <c:axId val="55245440"/>
      </c:barChart>
      <c:catAx>
        <c:axId val="55243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Sample Number</a:t>
                </a:r>
              </a:p>
            </c:rich>
          </c:tx>
          <c:layout>
            <c:manualLayout>
              <c:xMode val="edge"/>
              <c:yMode val="edge"/>
              <c:x val="0.40688625784896543"/>
              <c:y val="0.894733728676317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5245440"/>
        <c:crosses val="autoZero"/>
        <c:auto val="1"/>
        <c:lblAlgn val="ctr"/>
        <c:lblOffset val="100"/>
      </c:catAx>
      <c:valAx>
        <c:axId val="55245440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Flow (ft/sec)</a:t>
                </a:r>
              </a:p>
            </c:rich>
          </c:tx>
          <c:layout>
            <c:manualLayout>
              <c:xMode val="edge"/>
              <c:yMode val="edge"/>
              <c:x val="3.3254442144813934E-2"/>
              <c:y val="0.38792086821949995"/>
            </c:manualLayout>
          </c:layout>
          <c:spPr>
            <a:noFill/>
            <a:ln w="25400">
              <a:noFill/>
            </a:ln>
          </c:spPr>
        </c:title>
        <c:numFmt formatCode="0.0" sourceLinked="0"/>
        <c:maj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52435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4594894561598226"/>
          <c:y val="0.2039151712887439"/>
          <c:w val="0.23640399556048836"/>
          <c:h val="0.14518760195758565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600"/>
              <a:t>Effect of Time, Location,</a:t>
            </a:r>
            <a:r>
              <a:rPr lang="en-US" sz="1600" baseline="0"/>
              <a:t> </a:t>
            </a:r>
            <a:r>
              <a:rPr lang="en-US" sz="1600"/>
              <a:t>and Stream Size on</a:t>
            </a:r>
          </a:p>
          <a:p>
            <a:pPr>
              <a:defRPr/>
            </a:pPr>
            <a:r>
              <a:rPr lang="en-US" sz="1600"/>
              <a:t>Average  Discharge</a:t>
            </a:r>
          </a:p>
        </c:rich>
      </c:tx>
      <c:layout>
        <c:manualLayout>
          <c:xMode val="edge"/>
          <c:yMode val="edge"/>
          <c:x val="0.3342328860037137"/>
          <c:y val="6.6644955242450246E-2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40003822416014"/>
          <c:y val="0.16782920318013012"/>
          <c:w val="0.68140231886312652"/>
          <c:h val="0.60134183598503244"/>
        </c:manualLayout>
      </c:layout>
      <c:lineChart>
        <c:grouping val="standard"/>
        <c:ser>
          <c:idx val="0"/>
          <c:order val="0"/>
          <c:tx>
            <c:strRef>
              <c:f>'Average Discharge1'!$D$1</c:f>
              <c:strCache>
                <c:ptCount val="1"/>
                <c:pt idx="0">
                  <c:v>Eel Redway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</c:spPr>
          </c:marker>
          <c:cat>
            <c:numRef>
              <c:f>'Average Discharge1'!$C$2:$C$11</c:f>
              <c:numCache>
                <c:formatCode>[$-409]d\-mmm;@</c:formatCode>
                <c:ptCount val="10"/>
                <c:pt idx="0">
                  <c:v>42307</c:v>
                </c:pt>
                <c:pt idx="1">
                  <c:v>42303</c:v>
                </c:pt>
                <c:pt idx="2">
                  <c:v>42305</c:v>
                </c:pt>
                <c:pt idx="3">
                  <c:v>42312</c:v>
                </c:pt>
                <c:pt idx="4">
                  <c:v>42313</c:v>
                </c:pt>
                <c:pt idx="5">
                  <c:v>42311</c:v>
                </c:pt>
                <c:pt idx="6">
                  <c:v>42314</c:v>
                </c:pt>
                <c:pt idx="7">
                  <c:v>42318</c:v>
                </c:pt>
                <c:pt idx="8">
                  <c:v>42325</c:v>
                </c:pt>
                <c:pt idx="9">
                  <c:v>42326</c:v>
                </c:pt>
              </c:numCache>
            </c:numRef>
          </c:cat>
          <c:val>
            <c:numRef>
              <c:f>'Average Discharge1'!$D$2:$D$11</c:f>
              <c:numCache>
                <c:formatCode>General</c:formatCode>
                <c:ptCount val="10"/>
                <c:pt idx="1">
                  <c:v>117</c:v>
                </c:pt>
                <c:pt idx="2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'Average Discharge1'!$E$1</c:f>
              <c:strCache>
                <c:ptCount val="1"/>
                <c:pt idx="0">
                  <c:v>Eel Scotia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</c:spPr>
          </c:marker>
          <c:cat>
            <c:numRef>
              <c:f>'Average Discharge1'!$C$2:$C$11</c:f>
              <c:numCache>
                <c:formatCode>[$-409]d\-mmm;@</c:formatCode>
                <c:ptCount val="10"/>
                <c:pt idx="0">
                  <c:v>42307</c:v>
                </c:pt>
                <c:pt idx="1">
                  <c:v>42303</c:v>
                </c:pt>
                <c:pt idx="2">
                  <c:v>42305</c:v>
                </c:pt>
                <c:pt idx="3">
                  <c:v>42312</c:v>
                </c:pt>
                <c:pt idx="4">
                  <c:v>42313</c:v>
                </c:pt>
                <c:pt idx="5">
                  <c:v>42311</c:v>
                </c:pt>
                <c:pt idx="6">
                  <c:v>42314</c:v>
                </c:pt>
                <c:pt idx="7">
                  <c:v>42318</c:v>
                </c:pt>
                <c:pt idx="8">
                  <c:v>42325</c:v>
                </c:pt>
                <c:pt idx="9">
                  <c:v>42326</c:v>
                </c:pt>
              </c:numCache>
            </c:numRef>
          </c:cat>
          <c:val>
            <c:numRef>
              <c:f>'Average Discharge1'!$E$2:$E$11</c:f>
              <c:numCache>
                <c:formatCode>General</c:formatCode>
                <c:ptCount val="10"/>
                <c:pt idx="0">
                  <c:v>236</c:v>
                </c:pt>
                <c:pt idx="5">
                  <c:v>258</c:v>
                </c:pt>
              </c:numCache>
            </c:numRef>
          </c:val>
        </c:ser>
        <c:ser>
          <c:idx val="2"/>
          <c:order val="2"/>
          <c:tx>
            <c:strRef>
              <c:f>'Average Discharge1'!$F$1</c:f>
              <c:strCache>
                <c:ptCount val="1"/>
                <c:pt idx="0">
                  <c:v>VDR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numRef>
              <c:f>'Average Discharge1'!$C$2:$C$11</c:f>
              <c:numCache>
                <c:formatCode>[$-409]d\-mmm;@</c:formatCode>
                <c:ptCount val="10"/>
                <c:pt idx="0">
                  <c:v>42307</c:v>
                </c:pt>
                <c:pt idx="1">
                  <c:v>42303</c:v>
                </c:pt>
                <c:pt idx="2">
                  <c:v>42305</c:v>
                </c:pt>
                <c:pt idx="3">
                  <c:v>42312</c:v>
                </c:pt>
                <c:pt idx="4">
                  <c:v>42313</c:v>
                </c:pt>
                <c:pt idx="5">
                  <c:v>42311</c:v>
                </c:pt>
                <c:pt idx="6">
                  <c:v>42314</c:v>
                </c:pt>
                <c:pt idx="7">
                  <c:v>42318</c:v>
                </c:pt>
                <c:pt idx="8">
                  <c:v>42325</c:v>
                </c:pt>
                <c:pt idx="9">
                  <c:v>42326</c:v>
                </c:pt>
              </c:numCache>
            </c:numRef>
          </c:cat>
          <c:val>
            <c:numRef>
              <c:f>'Average Discharge1'!$F$2:$F$11</c:f>
              <c:numCache>
                <c:formatCode>General</c:formatCode>
                <c:ptCount val="10"/>
                <c:pt idx="3">
                  <c:v>130</c:v>
                </c:pt>
                <c:pt idx="4">
                  <c:v>172</c:v>
                </c:pt>
                <c:pt idx="6">
                  <c:v>126</c:v>
                </c:pt>
                <c:pt idx="7">
                  <c:v>136</c:v>
                </c:pt>
                <c:pt idx="8">
                  <c:v>147</c:v>
                </c:pt>
                <c:pt idx="9">
                  <c:v>153</c:v>
                </c:pt>
              </c:numCache>
            </c:numRef>
          </c:val>
        </c:ser>
        <c:ser>
          <c:idx val="3"/>
          <c:order val="3"/>
          <c:tx>
            <c:strRef>
              <c:f>'Average Discharge1'!$G$1</c:f>
              <c:strCache>
                <c:ptCount val="1"/>
                <c:pt idx="0">
                  <c:v>Grizzly Creek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</c:spPr>
          </c:marker>
          <c:cat>
            <c:numRef>
              <c:f>'Average Discharge1'!$C$2:$C$11</c:f>
              <c:numCache>
                <c:formatCode>[$-409]d\-mmm;@</c:formatCode>
                <c:ptCount val="10"/>
                <c:pt idx="0">
                  <c:v>42307</c:v>
                </c:pt>
                <c:pt idx="1">
                  <c:v>42303</c:v>
                </c:pt>
                <c:pt idx="2">
                  <c:v>42305</c:v>
                </c:pt>
                <c:pt idx="3">
                  <c:v>42312</c:v>
                </c:pt>
                <c:pt idx="4">
                  <c:v>42313</c:v>
                </c:pt>
                <c:pt idx="5">
                  <c:v>42311</c:v>
                </c:pt>
                <c:pt idx="6">
                  <c:v>42314</c:v>
                </c:pt>
                <c:pt idx="7">
                  <c:v>42318</c:v>
                </c:pt>
                <c:pt idx="8">
                  <c:v>42325</c:v>
                </c:pt>
                <c:pt idx="9">
                  <c:v>42326</c:v>
                </c:pt>
              </c:numCache>
            </c:numRef>
          </c:cat>
          <c:val>
            <c:numRef>
              <c:f>'Average Discharge1'!$G$2:$G$11</c:f>
              <c:numCache>
                <c:formatCode>General</c:formatCode>
                <c:ptCount val="10"/>
                <c:pt idx="3">
                  <c:v>8.76</c:v>
                </c:pt>
                <c:pt idx="4">
                  <c:v>10.44</c:v>
                </c:pt>
                <c:pt idx="6">
                  <c:v>7.81</c:v>
                </c:pt>
                <c:pt idx="7">
                  <c:v>7.85</c:v>
                </c:pt>
                <c:pt idx="8">
                  <c:v>5.1100000000000003</c:v>
                </c:pt>
                <c:pt idx="9">
                  <c:v>5.94</c:v>
                </c:pt>
              </c:numCache>
            </c:numRef>
          </c:val>
        </c:ser>
        <c:marker val="1"/>
        <c:axId val="55293440"/>
        <c:axId val="55312384"/>
      </c:lineChart>
      <c:dateAx>
        <c:axId val="55293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3517906091594644"/>
              <c:y val="0.82858380026677059"/>
            </c:manualLayout>
          </c:layout>
          <c:spPr>
            <a:noFill/>
            <a:ln w="25400">
              <a:noFill/>
            </a:ln>
          </c:spPr>
        </c:title>
        <c:numFmt formatCode="[$-409]d\-mmm;@" sourceLinked="0"/>
        <c:majorTickMark val="in"/>
        <c:tickLblPos val="nextTo"/>
        <c:spPr>
          <a:ln>
            <a:solidFill>
              <a:sysClr val="windowText" lastClr="000000"/>
            </a:solidFill>
          </a:ln>
        </c:spPr>
        <c:txPr>
          <a:bodyPr rot="-2700000"/>
          <a:lstStyle/>
          <a:p>
            <a:pPr>
              <a:defRPr sz="1200"/>
            </a:pPr>
            <a:endParaRPr lang="en-US"/>
          </a:p>
        </c:txPr>
        <c:crossAx val="55312384"/>
        <c:crosses val="autoZero"/>
        <c:auto val="1"/>
        <c:lblOffset val="100"/>
        <c:baseTimeUnit val="days"/>
        <c:majorUnit val="7"/>
        <c:majorTimeUnit val="days"/>
      </c:dateAx>
      <c:valAx>
        <c:axId val="55312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Average Discharge (ft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Calibri"/>
                  </a:rPr>
                  <a:t>3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</a:rPr>
                  <a:t>/sec)</a:t>
                </a:r>
              </a:p>
            </c:rich>
          </c:tx>
          <c:layout>
            <c:manualLayout>
              <c:xMode val="edge"/>
              <c:yMode val="edge"/>
              <c:x val="7.7547495423083854E-2"/>
              <c:y val="0.216339765554783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529344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873379930954152"/>
          <c:y val="0.42696151798475573"/>
          <c:w val="0.97947990444421651"/>
          <c:h val="0.57303848201524421"/>
        </c:manualLayout>
      </c:layout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Effect of Time, Location, and Stream Size on</a:t>
            </a:r>
          </a:p>
          <a:p>
            <a:pPr>
              <a:defRPr/>
            </a:pPr>
            <a:r>
              <a:rPr lang="en-US" sz="1800" b="1" i="0" baseline="0"/>
              <a:t>Average  Discharge</a:t>
            </a:r>
          </a:p>
        </c:rich>
      </c:tx>
      <c:layout>
        <c:manualLayout>
          <c:xMode val="edge"/>
          <c:yMode val="edge"/>
          <c:x val="0.26414348740293492"/>
          <c:y val="0.13328991048490049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83351831298558"/>
          <c:y val="0.26916802610114193"/>
          <c:w val="0.75249722530521646"/>
          <c:h val="0.49918433931484502"/>
        </c:manualLayout>
      </c:layout>
      <c:barChart>
        <c:barDir val="col"/>
        <c:grouping val="clustered"/>
        <c:ser>
          <c:idx val="0"/>
          <c:order val="0"/>
          <c:tx>
            <c:strRef>
              <c:f>'Average Discharge1'!$D$1</c:f>
              <c:strCache>
                <c:ptCount val="1"/>
                <c:pt idx="0">
                  <c:v>Eel Redway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cat>
            <c:numRef>
              <c:f>'Average Discharge1'!$C$2:$C$11</c:f>
              <c:numCache>
                <c:formatCode>[$-409]d\-mmm;@</c:formatCode>
                <c:ptCount val="10"/>
                <c:pt idx="0">
                  <c:v>42307</c:v>
                </c:pt>
                <c:pt idx="1">
                  <c:v>42303</c:v>
                </c:pt>
                <c:pt idx="2">
                  <c:v>42305</c:v>
                </c:pt>
                <c:pt idx="3">
                  <c:v>42312</c:v>
                </c:pt>
                <c:pt idx="4">
                  <c:v>42313</c:v>
                </c:pt>
                <c:pt idx="5">
                  <c:v>42311</c:v>
                </c:pt>
                <c:pt idx="6">
                  <c:v>42314</c:v>
                </c:pt>
                <c:pt idx="7">
                  <c:v>42318</c:v>
                </c:pt>
                <c:pt idx="8">
                  <c:v>42325</c:v>
                </c:pt>
                <c:pt idx="9">
                  <c:v>42326</c:v>
                </c:pt>
              </c:numCache>
            </c:numRef>
          </c:cat>
          <c:val>
            <c:numRef>
              <c:f>'Average Discharge1'!$D$2:$D$11</c:f>
              <c:numCache>
                <c:formatCode>General</c:formatCode>
                <c:ptCount val="10"/>
                <c:pt idx="1">
                  <c:v>117</c:v>
                </c:pt>
                <c:pt idx="2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'Average Discharge1'!$E$1</c:f>
              <c:strCache>
                <c:ptCount val="1"/>
                <c:pt idx="0">
                  <c:v>Eel Scotia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cat>
            <c:numRef>
              <c:f>'Average Discharge1'!$C$2:$C$11</c:f>
              <c:numCache>
                <c:formatCode>[$-409]d\-mmm;@</c:formatCode>
                <c:ptCount val="10"/>
                <c:pt idx="0">
                  <c:v>42307</c:v>
                </c:pt>
                <c:pt idx="1">
                  <c:v>42303</c:v>
                </c:pt>
                <c:pt idx="2">
                  <c:v>42305</c:v>
                </c:pt>
                <c:pt idx="3">
                  <c:v>42312</c:v>
                </c:pt>
                <c:pt idx="4">
                  <c:v>42313</c:v>
                </c:pt>
                <c:pt idx="5">
                  <c:v>42311</c:v>
                </c:pt>
                <c:pt idx="6">
                  <c:v>42314</c:v>
                </c:pt>
                <c:pt idx="7">
                  <c:v>42318</c:v>
                </c:pt>
                <c:pt idx="8">
                  <c:v>42325</c:v>
                </c:pt>
                <c:pt idx="9">
                  <c:v>42326</c:v>
                </c:pt>
              </c:numCache>
            </c:numRef>
          </c:cat>
          <c:val>
            <c:numRef>
              <c:f>'Average Discharge1'!$E$2:$E$11</c:f>
              <c:numCache>
                <c:formatCode>General</c:formatCode>
                <c:ptCount val="10"/>
                <c:pt idx="0">
                  <c:v>236</c:v>
                </c:pt>
                <c:pt idx="5">
                  <c:v>258</c:v>
                </c:pt>
              </c:numCache>
            </c:numRef>
          </c:val>
        </c:ser>
        <c:ser>
          <c:idx val="2"/>
          <c:order val="2"/>
          <c:tx>
            <c:strRef>
              <c:f>'Average Discharge1'!$F$1</c:f>
              <c:strCache>
                <c:ptCount val="1"/>
                <c:pt idx="0">
                  <c:v>VDR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cat>
            <c:numRef>
              <c:f>'Average Discharge1'!$C$2:$C$11</c:f>
              <c:numCache>
                <c:formatCode>[$-409]d\-mmm;@</c:formatCode>
                <c:ptCount val="10"/>
                <c:pt idx="0">
                  <c:v>42307</c:v>
                </c:pt>
                <c:pt idx="1">
                  <c:v>42303</c:v>
                </c:pt>
                <c:pt idx="2">
                  <c:v>42305</c:v>
                </c:pt>
                <c:pt idx="3">
                  <c:v>42312</c:v>
                </c:pt>
                <c:pt idx="4">
                  <c:v>42313</c:v>
                </c:pt>
                <c:pt idx="5">
                  <c:v>42311</c:v>
                </c:pt>
                <c:pt idx="6">
                  <c:v>42314</c:v>
                </c:pt>
                <c:pt idx="7">
                  <c:v>42318</c:v>
                </c:pt>
                <c:pt idx="8">
                  <c:v>42325</c:v>
                </c:pt>
                <c:pt idx="9">
                  <c:v>42326</c:v>
                </c:pt>
              </c:numCache>
            </c:numRef>
          </c:cat>
          <c:val>
            <c:numRef>
              <c:f>'Average Discharge1'!$F$2:$F$11</c:f>
              <c:numCache>
                <c:formatCode>General</c:formatCode>
                <c:ptCount val="10"/>
                <c:pt idx="3">
                  <c:v>130</c:v>
                </c:pt>
                <c:pt idx="4">
                  <c:v>172</c:v>
                </c:pt>
                <c:pt idx="6">
                  <c:v>126</c:v>
                </c:pt>
                <c:pt idx="7">
                  <c:v>136</c:v>
                </c:pt>
                <c:pt idx="8">
                  <c:v>147</c:v>
                </c:pt>
                <c:pt idx="9">
                  <c:v>153</c:v>
                </c:pt>
              </c:numCache>
            </c:numRef>
          </c:val>
        </c:ser>
        <c:ser>
          <c:idx val="3"/>
          <c:order val="3"/>
          <c:tx>
            <c:strRef>
              <c:f>'Average Discharge1'!$G$1</c:f>
              <c:strCache>
                <c:ptCount val="1"/>
                <c:pt idx="0">
                  <c:v>Grizzly Creek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</c:spPr>
          <c:cat>
            <c:numRef>
              <c:f>'Average Discharge1'!$C$2:$C$11</c:f>
              <c:numCache>
                <c:formatCode>[$-409]d\-mmm;@</c:formatCode>
                <c:ptCount val="10"/>
                <c:pt idx="0">
                  <c:v>42307</c:v>
                </c:pt>
                <c:pt idx="1">
                  <c:v>42303</c:v>
                </c:pt>
                <c:pt idx="2">
                  <c:v>42305</c:v>
                </c:pt>
                <c:pt idx="3">
                  <c:v>42312</c:v>
                </c:pt>
                <c:pt idx="4">
                  <c:v>42313</c:v>
                </c:pt>
                <c:pt idx="5">
                  <c:v>42311</c:v>
                </c:pt>
                <c:pt idx="6">
                  <c:v>42314</c:v>
                </c:pt>
                <c:pt idx="7">
                  <c:v>42318</c:v>
                </c:pt>
                <c:pt idx="8">
                  <c:v>42325</c:v>
                </c:pt>
                <c:pt idx="9">
                  <c:v>42326</c:v>
                </c:pt>
              </c:numCache>
            </c:numRef>
          </c:cat>
          <c:val>
            <c:numRef>
              <c:f>'Average Discharge1'!$G$2:$G$11</c:f>
              <c:numCache>
                <c:formatCode>General</c:formatCode>
                <c:ptCount val="10"/>
                <c:pt idx="3">
                  <c:v>8.76</c:v>
                </c:pt>
                <c:pt idx="4">
                  <c:v>10.44</c:v>
                </c:pt>
                <c:pt idx="6">
                  <c:v>7.81</c:v>
                </c:pt>
                <c:pt idx="7">
                  <c:v>7.85</c:v>
                </c:pt>
                <c:pt idx="8">
                  <c:v>5.1100000000000003</c:v>
                </c:pt>
                <c:pt idx="9">
                  <c:v>5.94</c:v>
                </c:pt>
              </c:numCache>
            </c:numRef>
          </c:val>
        </c:ser>
        <c:axId val="55344128"/>
        <c:axId val="55354496"/>
      </c:barChart>
      <c:dateAx>
        <c:axId val="55344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Date</a:t>
                </a:r>
              </a:p>
            </c:rich>
          </c:tx>
          <c:layout>
            <c:manualLayout>
              <c:xMode val="edge"/>
              <c:yMode val="edge"/>
              <c:x val="0.46004173034955603"/>
              <c:y val="0.83534482045775904"/>
            </c:manualLayout>
          </c:layout>
          <c:spPr>
            <a:noFill/>
            <a:ln w="25400">
              <a:noFill/>
            </a:ln>
          </c:spPr>
        </c:title>
        <c:numFmt formatCode="[$-409]d\-mmm;@" sourceLinked="0"/>
        <c:majorTickMark val="in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55354496"/>
        <c:crosses val="autoZero"/>
        <c:auto val="1"/>
        <c:lblOffset val="100"/>
        <c:baseTimeUnit val="days"/>
        <c:majorUnit val="7"/>
        <c:majorTimeUnit val="days"/>
      </c:dateAx>
      <c:valAx>
        <c:axId val="553544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 b="1" i="0" u="none" strike="noStrike" baseline="0">
                    <a:solidFill>
                      <a:srgbClr val="000000"/>
                    </a:solidFill>
                    <a:latin typeface="Calibri"/>
                  </a:rPr>
                  <a:t>Discjarge (ft</a:t>
                </a:r>
                <a:r>
                  <a:rPr lang="en-US" sz="1600" b="1" i="0" u="none" strike="noStrike" baseline="30000">
                    <a:solidFill>
                      <a:srgbClr val="000000"/>
                    </a:solidFill>
                    <a:latin typeface="Calibri"/>
                  </a:rPr>
                  <a:t>3</a:t>
                </a:r>
                <a:r>
                  <a:rPr lang="en-US" sz="1600" b="1" i="0" u="none" strike="noStrike" baseline="0">
                    <a:solidFill>
                      <a:srgbClr val="000000"/>
                    </a:solidFill>
                    <a:latin typeface="Calibri"/>
                  </a:rPr>
                  <a:t>/se)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crossAx val="553441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2375138734739177"/>
          <c:y val="0.27569331158238175"/>
          <c:w val="0.14206437291897892"/>
          <c:h val="0.15660685154975529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76581576026637"/>
          <c:y val="0.18433931484502447"/>
          <c:w val="0.77358490566037741"/>
          <c:h val="0.56933115823817293"/>
        </c:manualLayout>
      </c:layout>
      <c:barChart>
        <c:barDir val="col"/>
        <c:grouping val="clustered"/>
        <c:ser>
          <c:idx val="0"/>
          <c:order val="0"/>
          <c:tx>
            <c:strRef>
              <c:f>'Average Discharge1'!$D$1</c:f>
              <c:strCache>
                <c:ptCount val="1"/>
                <c:pt idx="0">
                  <c:v>Eel Redway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val>
            <c:numRef>
              <c:f>'Average Discharge1'!$D$3:$D$11</c:f>
              <c:numCache>
                <c:formatCode>General</c:formatCode>
                <c:ptCount val="9"/>
                <c:pt idx="0">
                  <c:v>117</c:v>
                </c:pt>
                <c:pt idx="1">
                  <c:v>121</c:v>
                </c:pt>
              </c:numCache>
            </c:numRef>
          </c:val>
        </c:ser>
        <c:ser>
          <c:idx val="1"/>
          <c:order val="1"/>
          <c:tx>
            <c:strRef>
              <c:f>'Average Discharge1'!$E$1</c:f>
              <c:strCache>
                <c:ptCount val="1"/>
                <c:pt idx="0">
                  <c:v>Eel Scotia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val>
            <c:numRef>
              <c:f>'Average Discharge1'!$E$3:$E$11</c:f>
              <c:numCache>
                <c:formatCode>General</c:formatCode>
                <c:ptCount val="9"/>
                <c:pt idx="4">
                  <c:v>258</c:v>
                </c:pt>
              </c:numCache>
            </c:numRef>
          </c:val>
        </c:ser>
        <c:ser>
          <c:idx val="2"/>
          <c:order val="2"/>
          <c:tx>
            <c:strRef>
              <c:f>'Average Discharge1'!$F$1</c:f>
              <c:strCache>
                <c:ptCount val="1"/>
                <c:pt idx="0">
                  <c:v>VDR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</c:spPr>
          <c:val>
            <c:numRef>
              <c:f>'Average Discharge1'!$F$3:$F$11</c:f>
              <c:numCache>
                <c:formatCode>General</c:formatCode>
                <c:ptCount val="9"/>
                <c:pt idx="2">
                  <c:v>130</c:v>
                </c:pt>
                <c:pt idx="3">
                  <c:v>172</c:v>
                </c:pt>
                <c:pt idx="5">
                  <c:v>126</c:v>
                </c:pt>
                <c:pt idx="6">
                  <c:v>136</c:v>
                </c:pt>
                <c:pt idx="7">
                  <c:v>147</c:v>
                </c:pt>
                <c:pt idx="8">
                  <c:v>153</c:v>
                </c:pt>
              </c:numCache>
            </c:numRef>
          </c:val>
        </c:ser>
        <c:ser>
          <c:idx val="3"/>
          <c:order val="3"/>
          <c:tx>
            <c:strRef>
              <c:f>'Average Discharge1'!$G$1</c:f>
              <c:strCache>
                <c:ptCount val="1"/>
                <c:pt idx="0">
                  <c:v>Grizzly Creek</c:v>
                </c:pt>
              </c:strCache>
            </c:strRef>
          </c:tx>
          <c:spPr>
            <a:solidFill>
              <a:srgbClr val="8D21AF"/>
            </a:solidFill>
            <a:ln>
              <a:solidFill>
                <a:srgbClr val="8D21AF"/>
              </a:solidFill>
            </a:ln>
          </c:spPr>
          <c:val>
            <c:numRef>
              <c:f>'Average Discharge1'!$G$3:$G$11</c:f>
              <c:numCache>
                <c:formatCode>General</c:formatCode>
                <c:ptCount val="9"/>
                <c:pt idx="2">
                  <c:v>8.76</c:v>
                </c:pt>
                <c:pt idx="3">
                  <c:v>10.44</c:v>
                </c:pt>
                <c:pt idx="5">
                  <c:v>7.81</c:v>
                </c:pt>
                <c:pt idx="6">
                  <c:v>7.85</c:v>
                </c:pt>
                <c:pt idx="7">
                  <c:v>5.1100000000000003</c:v>
                </c:pt>
                <c:pt idx="8">
                  <c:v>5.94</c:v>
                </c:pt>
              </c:numCache>
            </c:numRef>
          </c:val>
        </c:ser>
        <c:axId val="55380608"/>
        <c:axId val="55382400"/>
      </c:barChart>
      <c:catAx>
        <c:axId val="55380608"/>
        <c:scaling>
          <c:orientation val="minMax"/>
        </c:scaling>
        <c:axPos val="b"/>
        <c:numFmt formatCode="General" sourceLinked="1"/>
        <c:tickLblPos val="nextTo"/>
        <c:crossAx val="55382400"/>
        <c:crosses val="autoZero"/>
        <c:auto val="1"/>
        <c:lblAlgn val="ctr"/>
        <c:lblOffset val="100"/>
      </c:catAx>
      <c:valAx>
        <c:axId val="55382400"/>
        <c:scaling>
          <c:orientation val="minMax"/>
        </c:scaling>
        <c:axPos val="l"/>
        <c:majorGridlines/>
        <c:numFmt formatCode="General" sourceLinked="1"/>
        <c:tickLblPos val="nextTo"/>
        <c:crossAx val="553806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6259711431742507"/>
          <c:y val="0.2039151712887439"/>
          <c:w val="0.10210876803551609"/>
          <c:h val="0.1566068515497552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pageSetup orientation="landscape" horizontalDpi="300" verticalDpi="3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tabSelected="1" zoomScale="93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28575" y="28575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0.81224</cdr:x>
      <cdr:y>0.29427</cdr:y>
    </cdr:from>
    <cdr:to>
      <cdr:x>0.9572</cdr:x>
      <cdr:y>0.63344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46450" y="1812823"/>
          <a:ext cx="1249517" cy="2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0.82617</cdr:x>
      <cdr:y>0.27798</cdr:y>
    </cdr:from>
    <cdr:to>
      <cdr:x>0.83195</cdr:x>
      <cdr:y>0.285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169355" y="1705652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0.79569</cdr:x>
      <cdr:y>0.18401</cdr:y>
    </cdr:from>
    <cdr:to>
      <cdr:x>0.97661</cdr:x>
      <cdr:y>0.76787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903095" y="1095863"/>
          <a:ext cx="1556783" cy="3789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              </a:t>
          </a:r>
          <a:r>
            <a:rPr lang="en-US" sz="1400" b="1">
              <a:latin typeface="+mn-lt"/>
              <a:ea typeface="+mn-ea"/>
              <a:cs typeface="+mn-cs"/>
            </a:rPr>
            <a:t>CODE</a:t>
          </a:r>
        </a:p>
        <a:p xmlns:a="http://schemas.openxmlformats.org/drawingml/2006/main">
          <a:endParaRPr lang="en-US"/>
        </a:p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1   = Scotia (10/22) </a:t>
          </a:r>
        </a:p>
        <a:p xmlns:a="http://schemas.openxmlformats.org/drawingml/2006/main">
          <a:endParaRPr lang="en-US"/>
        </a:p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7   = Redway 1</a:t>
          </a:r>
          <a:r>
            <a:rPr lang="en-US" sz="1100" baseline="0">
              <a:latin typeface="+mn-lt"/>
              <a:ea typeface="+mn-ea"/>
              <a:cs typeface="+mn-cs"/>
            </a:rPr>
            <a:t> (10/28)</a:t>
          </a:r>
          <a:r>
            <a:rPr lang="en-US" sz="1100"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endParaRPr lang="en-US"/>
        </a:p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7   = Redway 2 (10/28)</a:t>
          </a:r>
        </a:p>
        <a:p xmlns:a="http://schemas.openxmlformats.org/drawingml/2006/main">
          <a:endParaRPr lang="en-US"/>
        </a:p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9   = Hydesville</a:t>
          </a:r>
          <a:r>
            <a:rPr lang="en-US" sz="1100" baseline="0">
              <a:latin typeface="+mn-lt"/>
              <a:ea typeface="+mn-ea"/>
              <a:cs typeface="+mn-cs"/>
            </a:rPr>
            <a:t> (10/30)</a:t>
          </a:r>
        </a:p>
        <a:p xmlns:a="http://schemas.openxmlformats.org/drawingml/2006/main">
          <a:endParaRPr lang="en-US" sz="1100"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100">
              <a:latin typeface="+mn-lt"/>
              <a:ea typeface="+mn-ea"/>
              <a:cs typeface="+mn-cs"/>
            </a:rPr>
            <a:t>13 </a:t>
          </a:r>
          <a:r>
            <a:rPr lang="en-US" sz="1100" baseline="0">
              <a:latin typeface="+mn-lt"/>
              <a:ea typeface="+mn-ea"/>
              <a:cs typeface="+mn-cs"/>
            </a:rPr>
            <a:t>= Bridgeville (11/3)</a:t>
          </a:r>
        </a:p>
        <a:p xmlns:a="http://schemas.openxmlformats.org/drawingml/2006/main">
          <a:endParaRPr lang="en-US"/>
        </a:p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15 = Scotia (11/5)</a:t>
          </a:r>
        </a:p>
        <a:p xmlns:a="http://schemas.openxmlformats.org/drawingml/2006/main">
          <a:endParaRPr lang="en-US"/>
        </a:p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16 = Cuddeback (11/6)</a:t>
          </a:r>
        </a:p>
        <a:p xmlns:a="http://schemas.openxmlformats.org/drawingml/2006/main">
          <a:endParaRPr lang="en-US"/>
        </a:p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20  = Bridgeville (11/10)</a:t>
          </a:r>
        </a:p>
        <a:p xmlns:a="http://schemas.openxmlformats.org/drawingml/2006/main">
          <a:endParaRPr lang="en-US"/>
        </a:p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27 = Hydesville (11/17)</a:t>
          </a:r>
        </a:p>
        <a:p xmlns:a="http://schemas.openxmlformats.org/drawingml/2006/main">
          <a:endParaRPr lang="en-US"/>
        </a:p>
        <a:p xmlns:a="http://schemas.openxmlformats.org/drawingml/2006/main">
          <a:r>
            <a:rPr lang="en-US" sz="1100" baseline="0">
              <a:latin typeface="+mn-lt"/>
              <a:ea typeface="+mn-ea"/>
              <a:cs typeface="+mn-cs"/>
            </a:rPr>
            <a:t>28 = Cuddeback (11/18)</a:t>
          </a:r>
          <a:endParaRPr lang="en-US"/>
        </a:p>
        <a:p xmlns:a="http://schemas.openxmlformats.org/drawingml/2006/main">
          <a:endParaRPr 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8575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8575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0.0045</cdr:x>
      <cdr:y>0.00875</cdr:y>
    </cdr:from>
    <cdr:to>
      <cdr:x>1</cdr:x>
      <cdr:y>1</cdr:y>
    </cdr:to>
    <cdr:graphicFrame macro="">
      <cdr:nvGraphicFramePr>
        <cdr:cNvPr id="2049" name="Chart 1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0.00325</cdr:x>
      <cdr:y>0.013</cdr:y>
    </cdr:from>
    <cdr:to>
      <cdr:x>1</cdr:x>
      <cdr:y>1</cdr:y>
    </cdr:to>
    <cdr:graphicFrame macro="">
      <cdr:nvGraphicFramePr>
        <cdr:cNvPr id="2050" name="Chart 2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cdr:graphicFrame>
  </cdr:relSizeAnchor>
  <cdr:relSizeAnchor xmlns:cdr="http://schemas.openxmlformats.org/drawingml/2006/chartDrawing">
    <cdr:from>
      <cdr:x>0.0065</cdr:x>
      <cdr:y>0.01875</cdr:y>
    </cdr:from>
    <cdr:to>
      <cdr:x>0.99775</cdr:x>
      <cdr:y>1</cdr:y>
    </cdr:to>
    <cdr:graphicFrame macro="">
      <cdr:nvGraphicFramePr>
        <cdr:cNvPr id="2051" name="Chart 3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8575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0.17425</cdr:x>
      <cdr:y>0.43321</cdr:y>
    </cdr:from>
    <cdr:to>
      <cdr:x>0.82226</cdr:x>
      <cdr:y>0.43484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1505525" y="2703840"/>
          <a:ext cx="5612631" cy="102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0.86786</cdr:x>
      <cdr:y>0.41931</cdr:y>
    </cdr:from>
    <cdr:to>
      <cdr:x>0.987</cdr:x>
      <cdr:y>0.50563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517545" y="2611722"/>
          <a:ext cx="1034476" cy="563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Average </a:t>
          </a:r>
        </a:p>
        <a:p xmlns:a="http://schemas.openxmlformats.org/drawingml/2006/main">
          <a:r>
            <a:rPr lang="en-US" sz="1100"/>
            <a:t> = 1.94 ft/sec</a:t>
          </a:r>
        </a:p>
      </cdr:txBody>
    </cdr:sp>
  </cdr:relSizeAnchor>
  <cdr:relSizeAnchor xmlns:cdr="http://schemas.openxmlformats.org/drawingml/2006/chartDrawing">
    <cdr:from>
      <cdr:x>0.82935</cdr:x>
      <cdr:y>0.43484</cdr:y>
    </cdr:from>
    <cdr:to>
      <cdr:x>0.8719</cdr:x>
      <cdr:y>0.43484</cdr:y>
    </cdr:to>
    <cdr:sp macro="" textlink="">
      <cdr:nvSpPr>
        <cdr:cNvPr id="10" name="Straight Arrow Connector 9"/>
        <cdr:cNvSpPr/>
      </cdr:nvSpPr>
      <cdr:spPr>
        <a:xfrm xmlns:a="http://schemas.openxmlformats.org/drawingml/2006/main" flipH="1">
          <a:off x="7179587" y="2714090"/>
          <a:ext cx="368682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8575" y="9525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8575" y="0"/>
    <xdr:ext cx="8658225" cy="627697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8575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9525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7"/>
  <sheetViews>
    <sheetView zoomScaleNormal="100" workbookViewId="0">
      <pane ySplit="480" topLeftCell="A2"/>
      <selection pane="bottomLeft" activeCell="N6" sqref="N6"/>
    </sheetView>
  </sheetViews>
  <sheetFormatPr defaultRowHeight="12.75"/>
  <cols>
    <col min="1" max="1" width="13.7109375" customWidth="1"/>
    <col min="3" max="3" width="12.85546875" customWidth="1"/>
    <col min="4" max="4" width="10.5703125" customWidth="1"/>
    <col min="5" max="5" width="12.28515625" customWidth="1"/>
    <col min="6" max="6" width="15.7109375" style="5" customWidth="1"/>
    <col min="7" max="7" width="10.140625" customWidth="1"/>
    <col min="8" max="8" width="9.42578125" customWidth="1"/>
    <col min="9" max="12" width="11.140625" customWidth="1"/>
    <col min="13" max="13" width="12.28515625" customWidth="1"/>
    <col min="14" max="14" width="12.7109375" customWidth="1"/>
    <col min="15" max="16" width="10.5703125" customWidth="1"/>
  </cols>
  <sheetData>
    <row r="1" spans="1:16">
      <c r="A1" s="7" t="s">
        <v>0</v>
      </c>
      <c r="B1" s="7" t="s">
        <v>1</v>
      </c>
      <c r="C1" s="6" t="s">
        <v>2</v>
      </c>
      <c r="D1" s="6" t="s">
        <v>17</v>
      </c>
      <c r="E1" s="6" t="s">
        <v>21</v>
      </c>
      <c r="F1" s="6" t="s">
        <v>39</v>
      </c>
      <c r="G1" s="6" t="s">
        <v>18</v>
      </c>
      <c r="H1" s="22" t="s">
        <v>19</v>
      </c>
      <c r="I1" s="22" t="s">
        <v>20</v>
      </c>
      <c r="J1" s="6"/>
      <c r="K1" s="8"/>
      <c r="L1" s="8"/>
      <c r="M1" s="8"/>
      <c r="N1" s="8"/>
      <c r="O1" s="8"/>
      <c r="P1" s="8"/>
    </row>
    <row r="2" spans="1:16">
      <c r="A2" s="2" t="s">
        <v>25</v>
      </c>
      <c r="B2" s="9">
        <v>41934</v>
      </c>
      <c r="C2" t="s">
        <v>9</v>
      </c>
      <c r="D2" s="17">
        <v>7.29</v>
      </c>
      <c r="E2" s="17">
        <f t="shared" ref="E2:E7" si="0">20/D2</f>
        <v>2.7434842249657065</v>
      </c>
      <c r="F2" s="17">
        <f>20/(AVERAGE(D2:D7))</f>
        <v>2.3584905660377355</v>
      </c>
      <c r="G2" s="17">
        <f>E7-E5</f>
        <v>1.437556154537287</v>
      </c>
      <c r="H2" s="17">
        <f>AVERAGE(E2:E7)</f>
        <v>2.4895448703289955</v>
      </c>
      <c r="L2" s="12"/>
      <c r="M2" s="11"/>
      <c r="N2" s="11"/>
    </row>
    <row r="3" spans="1:16">
      <c r="A3" s="2" t="s">
        <v>5</v>
      </c>
      <c r="B3" s="2"/>
      <c r="C3" s="1"/>
      <c r="D3" s="17">
        <v>7.34</v>
      </c>
      <c r="E3" s="17">
        <f t="shared" si="0"/>
        <v>2.7247956403269757</v>
      </c>
      <c r="F3" s="17"/>
      <c r="I3" t="s">
        <v>26</v>
      </c>
      <c r="L3" s="12"/>
      <c r="M3" s="11"/>
      <c r="N3" s="11"/>
    </row>
    <row r="4" spans="1:16">
      <c r="A4" s="2"/>
      <c r="B4" s="25"/>
      <c r="C4" s="1"/>
      <c r="D4" s="17">
        <v>7.53</v>
      </c>
      <c r="E4" s="17">
        <f t="shared" si="0"/>
        <v>2.6560424966799467</v>
      </c>
      <c r="F4" s="17"/>
      <c r="I4" s="18">
        <f>(50*5)/2*$F$2</f>
        <v>294.81132075471692</v>
      </c>
      <c r="M4" s="11"/>
      <c r="N4" s="11"/>
    </row>
    <row r="5" spans="1:16">
      <c r="A5" s="2"/>
      <c r="B5" s="25"/>
      <c r="C5" s="1"/>
      <c r="D5" s="17">
        <v>13.65</v>
      </c>
      <c r="E5" s="17">
        <f t="shared" si="0"/>
        <v>1.4652014652014651</v>
      </c>
      <c r="F5" s="17"/>
      <c r="M5" s="11"/>
      <c r="N5" s="11"/>
    </row>
    <row r="6" spans="1:16">
      <c r="A6" s="2"/>
      <c r="B6" s="25"/>
      <c r="C6" s="1"/>
      <c r="D6" s="17">
        <v>8.18</v>
      </c>
      <c r="E6" s="17">
        <f t="shared" si="0"/>
        <v>2.4449877750611249</v>
      </c>
      <c r="F6" s="17"/>
      <c r="I6" t="s">
        <v>27</v>
      </c>
      <c r="M6" s="11"/>
      <c r="N6" s="11"/>
    </row>
    <row r="7" spans="1:16">
      <c r="A7" s="2"/>
      <c r="B7" s="25"/>
      <c r="C7" s="1"/>
      <c r="D7" s="17">
        <v>6.89</v>
      </c>
      <c r="E7" s="17">
        <f t="shared" si="0"/>
        <v>2.9027576197387521</v>
      </c>
      <c r="F7" s="17"/>
      <c r="I7" s="19">
        <f>(50*4)/2*$F$2</f>
        <v>235.84905660377356</v>
      </c>
      <c r="L7" s="12"/>
      <c r="M7" s="11"/>
      <c r="N7" s="11"/>
    </row>
    <row r="8" spans="1:16">
      <c r="A8" s="2"/>
      <c r="B8" s="25"/>
      <c r="C8" s="1"/>
      <c r="D8" s="4"/>
      <c r="F8" s="17"/>
      <c r="L8" s="12"/>
      <c r="M8" s="11"/>
      <c r="N8" s="11"/>
    </row>
    <row r="9" spans="1:16">
      <c r="A9" s="2"/>
      <c r="B9" s="25"/>
      <c r="C9" s="1"/>
      <c r="D9" s="4"/>
      <c r="F9" s="17"/>
      <c r="I9" t="s">
        <v>28</v>
      </c>
      <c r="L9" s="12"/>
      <c r="M9" s="11"/>
      <c r="N9" s="11"/>
    </row>
    <row r="10" spans="1:16">
      <c r="A10" s="2"/>
      <c r="B10" s="25"/>
      <c r="C10" s="1"/>
      <c r="F10"/>
      <c r="I10" s="18">
        <f>(40*5)/2*$F$2</f>
        <v>235.84905660377356</v>
      </c>
      <c r="L10" s="12"/>
      <c r="M10" s="11"/>
      <c r="N10" s="11"/>
    </row>
    <row r="11" spans="1:16">
      <c r="A11" s="2"/>
      <c r="B11" s="25"/>
      <c r="C11" s="1"/>
      <c r="F11"/>
      <c r="L11" s="11"/>
      <c r="M11" s="11"/>
    </row>
    <row r="12" spans="1:16">
      <c r="A12" s="13"/>
      <c r="B12" s="27"/>
      <c r="C12" s="28"/>
      <c r="D12" s="13"/>
      <c r="E12" s="13"/>
      <c r="F12" s="7"/>
      <c r="G12" s="13"/>
      <c r="H12" s="13"/>
      <c r="I12" s="13"/>
      <c r="J12" s="13"/>
      <c r="K12" s="12"/>
      <c r="L12" s="11"/>
      <c r="M12" s="11"/>
    </row>
    <row r="13" spans="1:16">
      <c r="A13" s="2" t="s">
        <v>6</v>
      </c>
      <c r="B13" s="26">
        <v>41940</v>
      </c>
      <c r="C13" s="1" t="s">
        <v>4</v>
      </c>
      <c r="D13" s="4">
        <v>10.9</v>
      </c>
      <c r="E13" s="17">
        <f>20/D13</f>
        <v>1.8348623853211008</v>
      </c>
      <c r="F13" s="23">
        <f>20/(AVERAGE(D13:D20))</f>
        <v>1.7937219730941703</v>
      </c>
      <c r="G13" s="4">
        <f>E18-E15</f>
        <v>0.85183633570730333</v>
      </c>
      <c r="H13" s="17">
        <f>AVERAGE(E13:E20)</f>
        <v>1.8392960972583221</v>
      </c>
      <c r="K13" s="11"/>
      <c r="L13" s="11"/>
      <c r="M13" s="11"/>
    </row>
    <row r="14" spans="1:16">
      <c r="A14" s="2" t="s">
        <v>3</v>
      </c>
      <c r="B14" s="2"/>
      <c r="C14" s="2"/>
      <c r="D14" s="4">
        <v>9.8000000000000007</v>
      </c>
      <c r="E14" s="17">
        <f t="shared" ref="E14:E20" si="1">20/D14</f>
        <v>2.0408163265306123</v>
      </c>
      <c r="I14" t="s">
        <v>15</v>
      </c>
      <c r="K14" s="11"/>
      <c r="L14" s="11"/>
      <c r="M14" s="11"/>
      <c r="N14" s="11"/>
    </row>
    <row r="15" spans="1:16">
      <c r="D15" s="4">
        <v>15.4</v>
      </c>
      <c r="E15" s="17">
        <f t="shared" si="1"/>
        <v>1.2987012987012987</v>
      </c>
      <c r="I15" s="18">
        <f>(50*2.5)/2*$F$13</f>
        <v>112.10762331838563</v>
      </c>
      <c r="K15" s="11"/>
      <c r="L15" s="11"/>
      <c r="M15" s="11"/>
      <c r="N15" s="11"/>
    </row>
    <row r="16" spans="1:16">
      <c r="D16" s="4">
        <v>9.8000000000000007</v>
      </c>
      <c r="E16" s="17">
        <f t="shared" si="1"/>
        <v>2.0408163265306123</v>
      </c>
      <c r="K16" s="11"/>
      <c r="L16" s="11"/>
      <c r="M16" s="11"/>
      <c r="N16" s="11"/>
    </row>
    <row r="17" spans="1:14">
      <c r="D17" s="4">
        <v>12.4</v>
      </c>
      <c r="E17" s="17">
        <f t="shared" si="1"/>
        <v>1.6129032258064515</v>
      </c>
      <c r="I17" t="s">
        <v>16</v>
      </c>
      <c r="K17" s="11"/>
      <c r="L17" s="11"/>
      <c r="M17" s="11"/>
      <c r="N17" s="11"/>
    </row>
    <row r="18" spans="1:14">
      <c r="D18" s="4">
        <v>9.3000000000000007</v>
      </c>
      <c r="E18" s="17">
        <f t="shared" si="1"/>
        <v>2.150537634408602</v>
      </c>
      <c r="I18" s="19">
        <f>(45*3)/2*$F$13</f>
        <v>121.07623318385649</v>
      </c>
      <c r="K18" s="11"/>
      <c r="L18" s="11"/>
      <c r="M18" s="11"/>
      <c r="N18" s="11"/>
    </row>
    <row r="19" spans="1:14">
      <c r="D19" s="4">
        <v>11.8</v>
      </c>
      <c r="E19" s="17">
        <f t="shared" si="1"/>
        <v>1.6949152542372881</v>
      </c>
      <c r="K19" s="11"/>
      <c r="L19" s="11"/>
      <c r="M19" s="11"/>
      <c r="N19" s="11"/>
    </row>
    <row r="20" spans="1:14">
      <c r="D20" s="4">
        <v>9.8000000000000007</v>
      </c>
      <c r="E20" s="17">
        <f t="shared" si="1"/>
        <v>2.0408163265306123</v>
      </c>
      <c r="K20" s="11"/>
      <c r="L20" s="11"/>
      <c r="M20" s="11"/>
      <c r="N20" s="11"/>
    </row>
    <row r="21" spans="1:14">
      <c r="D21" s="16"/>
      <c r="E21" s="20"/>
      <c r="F21" s="8"/>
      <c r="G21" s="1"/>
      <c r="H21" s="1"/>
      <c r="I21" s="21"/>
      <c r="J21" s="16"/>
      <c r="K21" s="11"/>
      <c r="L21" s="11"/>
      <c r="M21" s="11"/>
      <c r="N21" s="11"/>
    </row>
    <row r="22" spans="1:14">
      <c r="A22" s="2" t="s">
        <v>6</v>
      </c>
      <c r="B22" s="9">
        <v>41940</v>
      </c>
      <c r="C22" s="1" t="s">
        <v>24</v>
      </c>
      <c r="D22" s="4">
        <v>12.9</v>
      </c>
      <c r="E22" s="17">
        <f t="shared" ref="E22:E29" si="2">20/D22</f>
        <v>1.5503875968992247</v>
      </c>
      <c r="F22" s="23">
        <f>20/(AVERAGE(D22:D29))</f>
        <v>2.0860495436766624</v>
      </c>
      <c r="G22" s="4">
        <f>E25-E22</f>
        <v>1.2665138115514798</v>
      </c>
      <c r="H22" s="17">
        <f>AVERAGE(E22:E29)</f>
        <v>2.1657991050261165</v>
      </c>
      <c r="K22" s="11"/>
      <c r="L22" s="11"/>
      <c r="M22" s="11"/>
      <c r="N22" s="11"/>
    </row>
    <row r="23" spans="1:14">
      <c r="A23" s="2" t="s">
        <v>3</v>
      </c>
      <c r="B23" s="2"/>
      <c r="C23" s="2"/>
      <c r="D23" s="4">
        <v>8.9</v>
      </c>
      <c r="E23" s="17">
        <f t="shared" si="2"/>
        <v>2.2471910112359548</v>
      </c>
      <c r="I23" t="s">
        <v>22</v>
      </c>
      <c r="J23" s="12"/>
      <c r="K23" s="11"/>
      <c r="L23" s="11"/>
      <c r="M23" s="11"/>
      <c r="N23" s="11"/>
    </row>
    <row r="24" spans="1:14">
      <c r="D24" s="4">
        <v>11.9</v>
      </c>
      <c r="E24" s="17">
        <f t="shared" si="2"/>
        <v>1.680672268907563</v>
      </c>
      <c r="I24" s="18">
        <f>(25*4)/2 * $F$22</f>
        <v>104.30247718383312</v>
      </c>
      <c r="J24" s="12"/>
      <c r="K24" s="11"/>
      <c r="L24" s="11"/>
      <c r="M24" s="11"/>
      <c r="N24" s="11"/>
    </row>
    <row r="25" spans="1:14">
      <c r="D25" s="4">
        <v>7.1</v>
      </c>
      <c r="E25" s="17">
        <f t="shared" si="2"/>
        <v>2.8169014084507045</v>
      </c>
      <c r="K25" s="11"/>
      <c r="L25" s="11"/>
      <c r="M25" s="11"/>
      <c r="N25" s="11"/>
    </row>
    <row r="26" spans="1:14">
      <c r="D26" s="4">
        <v>9.1</v>
      </c>
      <c r="E26" s="17">
        <f t="shared" si="2"/>
        <v>2.197802197802198</v>
      </c>
      <c r="I26" t="s">
        <v>23</v>
      </c>
      <c r="J26" s="12"/>
      <c r="K26" s="11"/>
      <c r="L26" s="11"/>
      <c r="M26" s="11"/>
      <c r="N26" s="11"/>
    </row>
    <row r="27" spans="1:14">
      <c r="D27" s="4">
        <v>10.1</v>
      </c>
      <c r="E27" s="17">
        <f t="shared" si="2"/>
        <v>1.9801980198019802</v>
      </c>
      <c r="I27" s="19">
        <f>(25*4.5)/2 * $F$22</f>
        <v>117.34028683181226</v>
      </c>
      <c r="J27" s="12"/>
      <c r="K27" s="11"/>
      <c r="L27" s="11"/>
      <c r="M27" s="12"/>
      <c r="N27" s="12"/>
    </row>
    <row r="28" spans="1:14">
      <c r="D28" s="4">
        <v>7.4</v>
      </c>
      <c r="E28" s="17">
        <f t="shared" si="2"/>
        <v>2.7027027027027026</v>
      </c>
      <c r="J28" s="12"/>
      <c r="K28" s="11"/>
      <c r="L28" s="11"/>
      <c r="M28" s="11"/>
      <c r="N28" s="12"/>
    </row>
    <row r="29" spans="1:14">
      <c r="D29" s="4">
        <v>9.3000000000000007</v>
      </c>
      <c r="E29" s="17">
        <f t="shared" si="2"/>
        <v>2.150537634408602</v>
      </c>
      <c r="J29" s="11"/>
      <c r="K29" s="11"/>
      <c r="L29" s="11"/>
      <c r="M29" s="11"/>
    </row>
    <row r="30" spans="1:14">
      <c r="D30" s="11"/>
      <c r="E30" s="4"/>
      <c r="F30" s="24"/>
      <c r="G30" s="11"/>
      <c r="H30" s="11"/>
      <c r="I30" s="11"/>
      <c r="J30" s="11"/>
      <c r="K30" s="11"/>
      <c r="L30" s="11"/>
      <c r="M30" s="11"/>
      <c r="N30" s="11"/>
    </row>
    <row r="31" spans="1:14">
      <c r="A31" s="13"/>
      <c r="B31" s="13"/>
      <c r="C31" s="13"/>
      <c r="D31" s="28"/>
      <c r="E31" s="28"/>
      <c r="F31" s="6"/>
      <c r="G31" s="28"/>
      <c r="H31" s="28"/>
      <c r="I31" s="28"/>
      <c r="J31" s="28"/>
      <c r="K31" s="11"/>
      <c r="L31" s="11"/>
      <c r="M31" s="11"/>
      <c r="N31" s="11"/>
    </row>
    <row r="32" spans="1:14">
      <c r="A32" s="2" t="s">
        <v>8</v>
      </c>
      <c r="B32" s="26">
        <v>41942</v>
      </c>
      <c r="C32" s="8" t="s">
        <v>10</v>
      </c>
      <c r="D32" s="12">
        <v>12.2</v>
      </c>
      <c r="E32" s="17">
        <f>20/D32</f>
        <v>1.639344262295082</v>
      </c>
      <c r="F32" s="17">
        <f>20/(AVERAGE(D32:D36))</f>
        <v>1.3908205841446453</v>
      </c>
      <c r="G32" s="17">
        <f>E35-E36</f>
        <v>8.8987764182425044E-2</v>
      </c>
      <c r="H32" s="17">
        <f>AVERAGE(E32:E36)</f>
        <v>1.4012559770141053</v>
      </c>
      <c r="I32" t="s">
        <v>14</v>
      </c>
      <c r="K32" s="11"/>
      <c r="L32" s="11"/>
      <c r="M32" s="11"/>
      <c r="N32" s="11"/>
    </row>
    <row r="33" spans="1:14">
      <c r="A33" s="2" t="s">
        <v>7</v>
      </c>
      <c r="B33" s="10"/>
      <c r="C33" s="3"/>
      <c r="D33" s="12">
        <v>15.4</v>
      </c>
      <c r="E33" s="17">
        <f>20/D33</f>
        <v>1.2987012987012987</v>
      </c>
      <c r="F33" s="17"/>
      <c r="I33" t="s">
        <v>32</v>
      </c>
      <c r="K33" s="11"/>
      <c r="L33" s="11"/>
      <c r="M33" s="11"/>
      <c r="N33" s="11"/>
    </row>
    <row r="34" spans="1:14">
      <c r="A34" s="1" t="s">
        <v>12</v>
      </c>
      <c r="D34" s="12">
        <v>14.3</v>
      </c>
      <c r="E34" s="17">
        <f>20/D34</f>
        <v>1.3986013986013985</v>
      </c>
      <c r="F34" s="17"/>
      <c r="H34" s="17">
        <f>CONVERT(32,"cm","ft")</f>
        <v>1.0498687664041995</v>
      </c>
      <c r="I34" s="29">
        <f>(12*H34)/2*$F$32</f>
        <v>8.7610745457930399</v>
      </c>
      <c r="K34" s="11"/>
      <c r="L34" s="11"/>
      <c r="M34" s="11"/>
      <c r="N34" s="11"/>
    </row>
    <row r="35" spans="1:14">
      <c r="A35" s="1"/>
      <c r="D35" s="12">
        <v>14.5</v>
      </c>
      <c r="E35" s="17">
        <f>20/D35</f>
        <v>1.3793103448275863</v>
      </c>
      <c r="F35" s="17"/>
      <c r="I35" s="1" t="s">
        <v>33</v>
      </c>
      <c r="K35" s="11"/>
      <c r="L35" s="11"/>
      <c r="M35" s="11"/>
      <c r="N35" s="11"/>
    </row>
    <row r="36" spans="1:14">
      <c r="A36" s="1"/>
      <c r="D36" s="12">
        <v>15.5</v>
      </c>
      <c r="E36" s="17">
        <f>20/D36</f>
        <v>1.2903225806451613</v>
      </c>
      <c r="F36" s="17"/>
      <c r="H36" s="1"/>
      <c r="I36" s="1" t="s">
        <v>34</v>
      </c>
      <c r="K36" s="11"/>
      <c r="L36" s="11"/>
      <c r="M36" s="11"/>
      <c r="N36" s="11"/>
    </row>
    <row r="37" spans="1:14">
      <c r="A37" s="1"/>
      <c r="D37" s="12"/>
      <c r="F37" s="17"/>
      <c r="G37" s="17"/>
      <c r="I37" s="1"/>
      <c r="J37" s="21"/>
      <c r="K37" s="11"/>
      <c r="L37" s="11"/>
      <c r="M37" s="11"/>
      <c r="N37" s="11"/>
    </row>
    <row r="38" spans="1:14">
      <c r="A38" s="2" t="s">
        <v>8</v>
      </c>
      <c r="B38" s="9">
        <v>41942</v>
      </c>
      <c r="C38" s="8" t="s">
        <v>9</v>
      </c>
      <c r="D38" s="12">
        <v>9.6</v>
      </c>
      <c r="E38" s="17">
        <f t="shared" ref="E38:E46" si="3">20/D38</f>
        <v>2.0833333333333335</v>
      </c>
      <c r="F38" s="17">
        <f>20/(AVERAGE(D38:D46))</f>
        <v>1.8867924528301887</v>
      </c>
      <c r="G38" s="17">
        <f>E40-E43</f>
        <v>1.3243847874720356</v>
      </c>
      <c r="H38" s="17">
        <f>AVERAGE(E38:E46)</f>
        <v>1.94372356739249</v>
      </c>
      <c r="I38" t="s">
        <v>14</v>
      </c>
      <c r="K38" s="11"/>
      <c r="L38" s="11"/>
      <c r="M38" s="11"/>
      <c r="N38" s="11"/>
    </row>
    <row r="39" spans="1:14">
      <c r="A39" s="2" t="s">
        <v>7</v>
      </c>
      <c r="B39" s="10"/>
      <c r="C39" s="3"/>
      <c r="D39" s="12">
        <v>10</v>
      </c>
      <c r="E39" s="17">
        <f t="shared" si="3"/>
        <v>2</v>
      </c>
      <c r="F39" s="17"/>
      <c r="I39" t="s">
        <v>30</v>
      </c>
      <c r="K39" s="11"/>
      <c r="L39" s="11"/>
      <c r="M39" s="11"/>
      <c r="N39" s="11"/>
    </row>
    <row r="40" spans="1:14">
      <c r="A40" s="1" t="s">
        <v>12</v>
      </c>
      <c r="D40" s="12">
        <v>7.5</v>
      </c>
      <c r="E40" s="17">
        <f t="shared" si="3"/>
        <v>2.6666666666666665</v>
      </c>
      <c r="F40" s="17"/>
      <c r="H40" s="17"/>
      <c r="I40" s="30">
        <f>(45*4)/2*$F$38</f>
        <v>169.81132075471697</v>
      </c>
      <c r="K40" s="11"/>
      <c r="L40" s="11"/>
      <c r="M40" s="11"/>
      <c r="N40" s="11"/>
    </row>
    <row r="41" spans="1:14">
      <c r="A41" s="1"/>
      <c r="D41" s="12">
        <v>11.3</v>
      </c>
      <c r="E41" s="17">
        <f t="shared" si="3"/>
        <v>1.7699115044247786</v>
      </c>
      <c r="F41" s="17"/>
      <c r="K41" s="11"/>
      <c r="L41" s="11"/>
      <c r="M41" s="11"/>
      <c r="N41" s="11"/>
    </row>
    <row r="42" spans="1:14">
      <c r="A42" s="1"/>
      <c r="D42" s="12">
        <v>11.4</v>
      </c>
      <c r="E42" s="17">
        <f t="shared" si="3"/>
        <v>1.7543859649122806</v>
      </c>
      <c r="F42" s="17"/>
      <c r="H42" s="1"/>
      <c r="I42" t="s">
        <v>29</v>
      </c>
      <c r="K42" s="11"/>
      <c r="L42" s="11"/>
      <c r="M42" s="11"/>
      <c r="N42" s="11"/>
    </row>
    <row r="43" spans="1:14">
      <c r="A43" s="1"/>
      <c r="D43" s="12">
        <v>14.9</v>
      </c>
      <c r="E43" s="17">
        <f t="shared" si="3"/>
        <v>1.3422818791946309</v>
      </c>
      <c r="F43" s="17"/>
      <c r="H43" s="1"/>
      <c r="I43" s="31">
        <f>(40*4)/2*$F$38</f>
        <v>150.9433962264151</v>
      </c>
      <c r="K43" s="11"/>
      <c r="L43" s="11"/>
      <c r="M43" s="11"/>
      <c r="N43" s="11"/>
    </row>
    <row r="44" spans="1:14">
      <c r="A44" s="1"/>
      <c r="D44" s="12">
        <v>9.6</v>
      </c>
      <c r="E44" s="17">
        <f t="shared" si="3"/>
        <v>2.0833333333333335</v>
      </c>
      <c r="F44" s="17"/>
      <c r="H44" s="1"/>
      <c r="I44" s="1"/>
      <c r="K44" s="11"/>
      <c r="L44" s="11"/>
      <c r="M44" s="11"/>
      <c r="N44" s="11"/>
    </row>
    <row r="45" spans="1:14">
      <c r="A45" s="1"/>
      <c r="D45" s="12">
        <v>10.8</v>
      </c>
      <c r="E45" s="17">
        <f t="shared" si="3"/>
        <v>1.8518518518518516</v>
      </c>
      <c r="F45"/>
      <c r="I45" t="s">
        <v>31</v>
      </c>
      <c r="K45" s="11"/>
      <c r="L45" s="11"/>
      <c r="M45" s="11"/>
      <c r="N45" s="11"/>
    </row>
    <row r="46" spans="1:14">
      <c r="A46" s="1"/>
      <c r="D46" s="12">
        <v>10.3</v>
      </c>
      <c r="E46" s="17">
        <f t="shared" si="3"/>
        <v>1.9417475728155338</v>
      </c>
      <c r="F46"/>
      <c r="I46" s="31">
        <f>(40*3.5)/2*$F$38</f>
        <v>132.0754716981132</v>
      </c>
      <c r="K46" s="11"/>
      <c r="L46" s="11"/>
      <c r="M46" s="11"/>
      <c r="N46" s="11"/>
    </row>
    <row r="47" spans="1:14">
      <c r="A47" s="1"/>
      <c r="E47" s="11"/>
      <c r="F47" s="14"/>
      <c r="G47" s="11"/>
      <c r="H47" s="11"/>
      <c r="I47" s="11"/>
      <c r="J47" s="11"/>
      <c r="K47" s="11"/>
      <c r="L47" s="11"/>
      <c r="M47" s="11"/>
      <c r="N47" s="11"/>
    </row>
    <row r="48" spans="1:14">
      <c r="A48" s="13"/>
      <c r="B48" s="13"/>
      <c r="C48" s="13"/>
      <c r="D48" s="28"/>
      <c r="E48" s="28"/>
      <c r="F48" s="6"/>
      <c r="G48" s="28"/>
      <c r="H48" s="28"/>
      <c r="I48" s="28"/>
      <c r="J48" s="28"/>
      <c r="K48" s="11"/>
      <c r="L48" s="11"/>
      <c r="M48" s="11"/>
      <c r="N48" s="11"/>
    </row>
    <row r="49" spans="1:14">
      <c r="A49" s="2" t="s">
        <v>8</v>
      </c>
      <c r="B49" s="26">
        <v>41946</v>
      </c>
      <c r="C49" s="8" t="s">
        <v>10</v>
      </c>
      <c r="D49" s="4">
        <v>11.8</v>
      </c>
      <c r="E49" s="17">
        <f t="shared" ref="E49:E54" si="4">20/D49</f>
        <v>1.6949152542372881</v>
      </c>
      <c r="F49" s="17">
        <f>20/(AVERAGE(D49:D54))</f>
        <v>1.3259668508287292</v>
      </c>
      <c r="G49" s="17">
        <f>E52-E53</f>
        <v>1.1737464068987544</v>
      </c>
      <c r="H49" s="17">
        <f>AVERAGE(E49:E54)</f>
        <v>1.508585142221647</v>
      </c>
      <c r="I49" t="s">
        <v>14</v>
      </c>
      <c r="K49" s="11"/>
      <c r="L49" s="11"/>
      <c r="M49" s="11"/>
    </row>
    <row r="50" spans="1:14">
      <c r="A50" s="2" t="s">
        <v>7</v>
      </c>
      <c r="B50" s="10"/>
      <c r="C50" s="3"/>
      <c r="D50" s="4">
        <v>10.6</v>
      </c>
      <c r="E50" s="17">
        <f t="shared" si="4"/>
        <v>1.8867924528301887</v>
      </c>
      <c r="F50" s="17"/>
      <c r="I50" t="s">
        <v>35</v>
      </c>
      <c r="K50" s="1"/>
      <c r="L50" s="11"/>
      <c r="M50" s="11"/>
    </row>
    <row r="51" spans="1:14">
      <c r="A51" s="1" t="s">
        <v>11</v>
      </c>
      <c r="D51" s="4">
        <v>21.9</v>
      </c>
      <c r="E51" s="17">
        <f t="shared" si="4"/>
        <v>0.91324200913242015</v>
      </c>
      <c r="F51" s="17"/>
      <c r="H51" s="17">
        <f>CONVERT(32,"cm","ft")</f>
        <v>1.0498687664041995</v>
      </c>
      <c r="I51" s="29">
        <f>(15*H51)/2*$F$49</f>
        <v>10.440683864793144</v>
      </c>
      <c r="J51" s="11"/>
      <c r="K51" s="1"/>
      <c r="L51" s="11"/>
      <c r="M51" s="11"/>
    </row>
    <row r="52" spans="1:14">
      <c r="A52" s="1"/>
      <c r="D52" s="4">
        <v>10.1</v>
      </c>
      <c r="E52" s="17">
        <f t="shared" si="4"/>
        <v>1.9801980198019802</v>
      </c>
      <c r="F52" s="17"/>
      <c r="I52" s="1" t="s">
        <v>33</v>
      </c>
      <c r="K52" s="1"/>
      <c r="L52" s="11"/>
      <c r="M52" s="11"/>
    </row>
    <row r="53" spans="1:14">
      <c r="A53" s="1"/>
      <c r="D53" s="4">
        <v>24.8</v>
      </c>
      <c r="E53" s="17">
        <f t="shared" si="4"/>
        <v>0.80645161290322576</v>
      </c>
      <c r="F53" s="17"/>
      <c r="H53" s="1"/>
      <c r="I53" s="1" t="s">
        <v>34</v>
      </c>
      <c r="J53" s="1"/>
      <c r="K53" s="1"/>
      <c r="L53" s="11"/>
      <c r="M53" s="11"/>
    </row>
    <row r="54" spans="1:14">
      <c r="A54" s="1"/>
      <c r="D54" s="4">
        <v>11.3</v>
      </c>
      <c r="E54" s="17">
        <f t="shared" si="4"/>
        <v>1.7699115044247786</v>
      </c>
      <c r="F54" s="17"/>
      <c r="H54" s="1"/>
      <c r="J54" s="1"/>
      <c r="K54" s="1"/>
      <c r="L54" s="11"/>
      <c r="M54" s="11"/>
    </row>
    <row r="55" spans="1:14">
      <c r="A55" s="1"/>
      <c r="D55" s="11"/>
      <c r="E55" s="11"/>
      <c r="F55" s="14"/>
      <c r="G55" s="11"/>
      <c r="H55" s="11"/>
      <c r="I55" s="11"/>
      <c r="J55" s="11"/>
      <c r="K55" s="11"/>
      <c r="L55" s="1"/>
      <c r="M55" s="11"/>
      <c r="N55" s="11"/>
    </row>
    <row r="56" spans="1:14">
      <c r="A56" s="2" t="s">
        <v>8</v>
      </c>
      <c r="B56" s="9">
        <v>41946</v>
      </c>
      <c r="C56" s="8" t="s">
        <v>9</v>
      </c>
      <c r="D56" s="4">
        <v>10</v>
      </c>
      <c r="E56" s="17">
        <f t="shared" ref="E56:E63" si="5">20/D56</f>
        <v>2</v>
      </c>
      <c r="F56" s="17">
        <f>20/(AVERAGE(D56:D63))</f>
        <v>1.9115890083632021</v>
      </c>
      <c r="G56" s="17">
        <f>E62-E61</f>
        <v>2.7553063676411691</v>
      </c>
      <c r="H56" s="17">
        <f>AVERAGE(E56:E63)</f>
        <v>2.2365800514216967</v>
      </c>
      <c r="I56" t="s">
        <v>14</v>
      </c>
      <c r="K56" s="11"/>
      <c r="L56" s="1"/>
      <c r="M56" s="11"/>
      <c r="N56" s="11"/>
    </row>
    <row r="57" spans="1:14">
      <c r="A57" s="1" t="s">
        <v>7</v>
      </c>
      <c r="B57" s="2"/>
      <c r="C57" s="3"/>
      <c r="D57" s="4">
        <v>12</v>
      </c>
      <c r="E57" s="17">
        <f t="shared" si="5"/>
        <v>1.6666666666666667</v>
      </c>
      <c r="F57" s="17"/>
      <c r="I57" t="s">
        <v>30</v>
      </c>
      <c r="K57" s="11"/>
      <c r="L57" s="1"/>
      <c r="M57" s="11"/>
      <c r="N57" s="11"/>
    </row>
    <row r="58" spans="1:14">
      <c r="A58" s="1" t="s">
        <v>11</v>
      </c>
      <c r="D58" s="4">
        <v>7.8</v>
      </c>
      <c r="E58" s="17">
        <f t="shared" si="5"/>
        <v>2.5641025641025643</v>
      </c>
      <c r="F58" s="17"/>
      <c r="H58" s="17"/>
      <c r="I58" s="30">
        <f>(45*4)/2*$F$56</f>
        <v>172.04301075268819</v>
      </c>
      <c r="K58" s="11"/>
      <c r="L58" s="1"/>
      <c r="M58" s="11"/>
      <c r="N58" s="11"/>
    </row>
    <row r="59" spans="1:14">
      <c r="A59" s="1"/>
      <c r="D59" s="4">
        <v>8</v>
      </c>
      <c r="E59" s="17">
        <f t="shared" si="5"/>
        <v>2.5</v>
      </c>
      <c r="F59" s="17"/>
      <c r="K59" s="11"/>
      <c r="L59" s="1"/>
      <c r="M59" s="11"/>
      <c r="N59" s="11"/>
    </row>
    <row r="60" spans="1:14">
      <c r="A60" s="1"/>
      <c r="D60" s="4">
        <v>7.4</v>
      </c>
      <c r="E60" s="17">
        <f t="shared" si="5"/>
        <v>2.7027027027027026</v>
      </c>
      <c r="F60" s="17"/>
      <c r="H60" s="1"/>
      <c r="I60" t="s">
        <v>29</v>
      </c>
      <c r="K60" s="11"/>
      <c r="L60" s="1"/>
      <c r="M60" s="11"/>
      <c r="N60" s="11"/>
    </row>
    <row r="61" spans="1:14">
      <c r="A61" s="1"/>
      <c r="D61" s="4">
        <v>22.7</v>
      </c>
      <c r="E61" s="17">
        <f t="shared" si="5"/>
        <v>0.88105726872246704</v>
      </c>
      <c r="F61" s="17"/>
      <c r="H61" s="1"/>
      <c r="I61" s="31">
        <f>(40*4)/2*$F$56</f>
        <v>152.92712066905617</v>
      </c>
      <c r="K61" s="11"/>
      <c r="L61" s="1"/>
      <c r="M61" s="11"/>
      <c r="N61" s="11"/>
    </row>
    <row r="62" spans="1:14">
      <c r="A62" s="1"/>
      <c r="D62" s="4">
        <v>5.5</v>
      </c>
      <c r="E62" s="17">
        <f t="shared" si="5"/>
        <v>3.6363636363636362</v>
      </c>
      <c r="F62" s="17"/>
      <c r="H62" s="1"/>
      <c r="I62" s="1"/>
      <c r="K62" s="11"/>
      <c r="L62" s="1"/>
      <c r="M62" s="11"/>
      <c r="N62" s="11"/>
    </row>
    <row r="63" spans="1:14">
      <c r="D63" s="4">
        <v>10.3</v>
      </c>
      <c r="E63" s="17">
        <f t="shared" si="5"/>
        <v>1.9417475728155338</v>
      </c>
      <c r="F63"/>
      <c r="I63" t="s">
        <v>31</v>
      </c>
      <c r="K63" s="11"/>
      <c r="M63" s="11"/>
      <c r="N63" s="11"/>
    </row>
    <row r="64" spans="1:14">
      <c r="F64"/>
      <c r="I64" s="31">
        <f>(40*3.5)/2*$F$56</f>
        <v>133.81123058542414</v>
      </c>
      <c r="K64" s="11"/>
      <c r="L64" s="11"/>
      <c r="M64" s="11"/>
      <c r="N64" s="11"/>
    </row>
    <row r="65" spans="1:16">
      <c r="F65"/>
      <c r="K65" s="11"/>
      <c r="L65" s="11"/>
      <c r="M65" s="16"/>
      <c r="N65" s="16"/>
    </row>
    <row r="66" spans="1:16">
      <c r="A66" s="13"/>
      <c r="B66" s="13"/>
      <c r="C66" s="13"/>
      <c r="D66" s="28"/>
      <c r="E66" s="28"/>
      <c r="F66" s="6"/>
      <c r="G66" s="28"/>
      <c r="H66" s="28"/>
      <c r="I66" s="28"/>
      <c r="J66" s="28"/>
      <c r="K66" s="11"/>
      <c r="L66" s="11"/>
      <c r="M66" s="11"/>
      <c r="N66" s="11"/>
    </row>
    <row r="67" spans="1:16">
      <c r="A67" s="2" t="s">
        <v>6</v>
      </c>
      <c r="B67" s="26">
        <v>41948</v>
      </c>
      <c r="C67" t="s">
        <v>9</v>
      </c>
      <c r="D67" s="4">
        <v>6.1</v>
      </c>
      <c r="E67" s="17">
        <f t="shared" ref="E67:E74" si="6">20/D67</f>
        <v>3.278688524590164</v>
      </c>
      <c r="F67" s="17">
        <f>20/(AVERAGE(D67:D74))</f>
        <v>2.5764895330112716</v>
      </c>
      <c r="G67" s="17">
        <f>E71-E69</f>
        <v>2.0210409745293472</v>
      </c>
      <c r="H67" s="17">
        <f>AVERAGE(E67:E74)</f>
        <v>2.7536216087994454</v>
      </c>
      <c r="K67" s="11"/>
      <c r="L67" s="11"/>
      <c r="M67" s="11"/>
      <c r="N67" s="15"/>
      <c r="O67" s="12"/>
      <c r="P67" s="1"/>
    </row>
    <row r="68" spans="1:16">
      <c r="A68" s="2" t="s">
        <v>5</v>
      </c>
      <c r="B68" s="2"/>
      <c r="D68" s="4">
        <v>9</v>
      </c>
      <c r="E68" s="17">
        <f t="shared" si="6"/>
        <v>2.2222222222222223</v>
      </c>
      <c r="F68" s="17"/>
      <c r="I68" t="s">
        <v>26</v>
      </c>
      <c r="K68" s="11"/>
      <c r="L68" s="11"/>
      <c r="M68" s="11"/>
      <c r="N68" s="11"/>
      <c r="P68" s="1"/>
    </row>
    <row r="69" spans="1:16">
      <c r="D69" s="4">
        <v>12.9</v>
      </c>
      <c r="E69" s="17">
        <f t="shared" si="6"/>
        <v>1.5503875968992247</v>
      </c>
      <c r="F69" s="17"/>
      <c r="I69" s="18">
        <f>(50*5)/2*$F$67</f>
        <v>322.06119162640897</v>
      </c>
      <c r="K69" s="11"/>
      <c r="L69" s="11"/>
      <c r="M69" s="11"/>
      <c r="N69" s="11"/>
    </row>
    <row r="70" spans="1:16">
      <c r="D70" s="4">
        <v>6.7</v>
      </c>
      <c r="E70" s="17">
        <f t="shared" si="6"/>
        <v>2.9850746268656714</v>
      </c>
      <c r="F70" s="17"/>
      <c r="K70" s="11"/>
      <c r="L70" s="11"/>
      <c r="M70" s="11"/>
      <c r="N70" s="11"/>
    </row>
    <row r="71" spans="1:16">
      <c r="D71" s="4">
        <v>5.6</v>
      </c>
      <c r="E71" s="17">
        <f t="shared" si="6"/>
        <v>3.5714285714285716</v>
      </c>
      <c r="F71" s="17"/>
      <c r="I71" t="s">
        <v>27</v>
      </c>
      <c r="K71" s="11"/>
      <c r="L71" s="11"/>
      <c r="M71" s="11"/>
      <c r="N71" s="11"/>
    </row>
    <row r="72" spans="1:16">
      <c r="D72" s="4">
        <v>7.1</v>
      </c>
      <c r="E72" s="17">
        <f t="shared" si="6"/>
        <v>2.8169014084507045</v>
      </c>
      <c r="F72" s="17"/>
      <c r="I72" s="19">
        <f>(50*4)/2*$F$67</f>
        <v>257.64895330112716</v>
      </c>
      <c r="K72" s="11"/>
      <c r="L72" s="11"/>
      <c r="M72" s="11"/>
      <c r="N72" s="11"/>
    </row>
    <row r="73" spans="1:16">
      <c r="D73" s="4">
        <v>8.6</v>
      </c>
      <c r="E73" s="17">
        <f t="shared" si="6"/>
        <v>2.3255813953488373</v>
      </c>
      <c r="F73" s="17"/>
      <c r="K73" s="11"/>
      <c r="L73" s="11"/>
      <c r="M73" s="11"/>
      <c r="N73" s="11"/>
    </row>
    <row r="74" spans="1:16">
      <c r="D74" s="4">
        <v>6.1</v>
      </c>
      <c r="E74" s="17">
        <f t="shared" si="6"/>
        <v>3.278688524590164</v>
      </c>
      <c r="F74" s="17"/>
      <c r="I74" t="s">
        <v>28</v>
      </c>
      <c r="K74" s="11"/>
      <c r="L74" s="11"/>
      <c r="M74" s="11"/>
      <c r="N74" s="11"/>
    </row>
    <row r="75" spans="1:16">
      <c r="F75"/>
      <c r="I75" s="18">
        <f>(40*5)/2*$F$67</f>
        <v>257.64895330112716</v>
      </c>
      <c r="K75" s="11"/>
      <c r="L75" s="11"/>
      <c r="M75" s="11"/>
      <c r="N75" s="11"/>
    </row>
    <row r="76" spans="1:16">
      <c r="F76"/>
      <c r="I76" t="s">
        <v>29</v>
      </c>
      <c r="K76" s="11"/>
      <c r="L76" s="11"/>
      <c r="M76" s="11"/>
      <c r="N76" s="11"/>
    </row>
    <row r="77" spans="1:16">
      <c r="A77" s="13"/>
      <c r="B77" s="13"/>
      <c r="C77" s="13"/>
      <c r="D77" s="13"/>
      <c r="E77" s="13"/>
      <c r="F77" s="13"/>
      <c r="G77" s="13"/>
      <c r="H77" s="13"/>
      <c r="I77" s="18">
        <f>(40*4)/2*$F$67</f>
        <v>206.11916264090172</v>
      </c>
      <c r="J77" s="13"/>
      <c r="K77" s="11"/>
      <c r="L77" s="11"/>
      <c r="M77" s="11"/>
      <c r="N77" s="11"/>
    </row>
    <row r="78" spans="1:16">
      <c r="A78" s="35" t="s">
        <v>8</v>
      </c>
      <c r="B78" s="9">
        <v>41949</v>
      </c>
      <c r="C78" s="36" t="s">
        <v>10</v>
      </c>
      <c r="D78" s="37">
        <v>17.5</v>
      </c>
      <c r="E78" s="38">
        <f t="shared" ref="E78:E84" si="7">20/D78</f>
        <v>1.1428571428571428</v>
      </c>
      <c r="F78" s="38">
        <f>20/(AVERAGE(D78:D84))</f>
        <v>0.99150141643059497</v>
      </c>
      <c r="G78" s="38">
        <f>E81-E80</f>
        <v>0.83041602214442745</v>
      </c>
      <c r="H78" s="38">
        <f>AVERAGE(E78:E84)</f>
        <v>1.058734504805686</v>
      </c>
      <c r="I78" s="35" t="s">
        <v>14</v>
      </c>
      <c r="J78" s="35"/>
    </row>
    <row r="79" spans="1:16">
      <c r="A79" s="1" t="s">
        <v>7</v>
      </c>
      <c r="B79" s="10"/>
      <c r="C79" s="3"/>
      <c r="D79" s="12">
        <v>19.600000000000001</v>
      </c>
      <c r="E79" s="17">
        <f t="shared" si="7"/>
        <v>1.0204081632653061</v>
      </c>
      <c r="F79" s="17"/>
      <c r="I79" t="s">
        <v>35</v>
      </c>
    </row>
    <row r="80" spans="1:16">
      <c r="A80" s="1" t="s">
        <v>13</v>
      </c>
      <c r="D80" s="12">
        <v>34.6</v>
      </c>
      <c r="E80" s="17">
        <f t="shared" si="7"/>
        <v>0.57803468208092479</v>
      </c>
      <c r="F80" s="17"/>
      <c r="H80" s="17">
        <f>CONVERT(32,"cm","ft")</f>
        <v>1.0498687664041995</v>
      </c>
      <c r="I80" s="29">
        <f>(15*H80)/2*$F$78</f>
        <v>7.8070977671700392</v>
      </c>
    </row>
    <row r="81" spans="1:10">
      <c r="A81" s="1"/>
      <c r="D81" s="12">
        <v>14.2</v>
      </c>
      <c r="E81" s="17">
        <f t="shared" si="7"/>
        <v>1.4084507042253522</v>
      </c>
      <c r="F81" s="17"/>
    </row>
    <row r="82" spans="1:10">
      <c r="A82" s="1"/>
      <c r="D82" s="12">
        <v>19.100000000000001</v>
      </c>
      <c r="E82" s="17">
        <f t="shared" si="7"/>
        <v>1.0471204188481675</v>
      </c>
      <c r="F82" s="17"/>
      <c r="H82" s="1"/>
      <c r="I82" s="1"/>
    </row>
    <row r="83" spans="1:10">
      <c r="A83" s="1"/>
      <c r="D83" s="12">
        <v>17.3</v>
      </c>
      <c r="E83" s="17">
        <f t="shared" si="7"/>
        <v>1.1560693641618496</v>
      </c>
      <c r="F83" s="17"/>
      <c r="H83" s="1"/>
      <c r="I83" s="21"/>
    </row>
    <row r="84" spans="1:10">
      <c r="A84" s="1"/>
      <c r="D84" s="12">
        <v>18.899999999999999</v>
      </c>
      <c r="E84" s="17">
        <f t="shared" si="7"/>
        <v>1.0582010582010584</v>
      </c>
      <c r="F84" s="17"/>
      <c r="H84" s="1"/>
      <c r="I84" s="1"/>
    </row>
    <row r="85" spans="1:10">
      <c r="A85" s="1"/>
      <c r="D85" s="11"/>
      <c r="E85" s="11"/>
      <c r="F85" s="14"/>
      <c r="G85" s="11"/>
      <c r="H85" s="11"/>
      <c r="I85" s="11"/>
    </row>
    <row r="86" spans="1:10">
      <c r="A86" s="2" t="s">
        <v>8</v>
      </c>
      <c r="B86" s="9">
        <v>41949</v>
      </c>
      <c r="C86" s="8" t="s">
        <v>9</v>
      </c>
      <c r="D86" s="12">
        <v>14.1</v>
      </c>
      <c r="E86" s="17">
        <f t="shared" ref="E86:E91" si="8">20/D86</f>
        <v>1.4184397163120568</v>
      </c>
      <c r="F86" s="17">
        <f>20/(AVERAGE(D86:D91))</f>
        <v>1.405152224824356</v>
      </c>
      <c r="G86" s="17">
        <f>E87-E89</f>
        <v>1.2488475400217922</v>
      </c>
      <c r="H86" s="17">
        <f>AVERAGE(E86:E91)</f>
        <v>1.5279714816615197</v>
      </c>
      <c r="I86" t="s">
        <v>14</v>
      </c>
    </row>
    <row r="87" spans="1:10">
      <c r="A87" s="1" t="s">
        <v>7</v>
      </c>
      <c r="B87" s="10"/>
      <c r="D87" s="12">
        <v>9.6999999999999993</v>
      </c>
      <c r="E87" s="17">
        <f t="shared" si="8"/>
        <v>2.061855670103093</v>
      </c>
      <c r="F87" s="17"/>
      <c r="I87" t="s">
        <v>30</v>
      </c>
    </row>
    <row r="88" spans="1:10">
      <c r="A88" s="1" t="s">
        <v>13</v>
      </c>
      <c r="D88" s="12">
        <v>13.1</v>
      </c>
      <c r="E88" s="17">
        <f t="shared" si="8"/>
        <v>1.5267175572519085</v>
      </c>
      <c r="F88" s="17"/>
      <c r="H88" s="17"/>
      <c r="I88" s="30">
        <f>(45*4)/2*$F$86</f>
        <v>126.46370023419203</v>
      </c>
    </row>
    <row r="89" spans="1:10">
      <c r="A89" s="1"/>
      <c r="D89" s="12">
        <v>24.6</v>
      </c>
      <c r="E89" s="17">
        <f t="shared" si="8"/>
        <v>0.81300813008130079</v>
      </c>
      <c r="F89" s="17"/>
    </row>
    <row r="90" spans="1:10">
      <c r="A90" s="1"/>
      <c r="D90" s="12">
        <v>11.8</v>
      </c>
      <c r="E90" s="17">
        <f t="shared" si="8"/>
        <v>1.6949152542372881</v>
      </c>
      <c r="F90" s="17"/>
      <c r="H90" s="1"/>
      <c r="I90" t="s">
        <v>29</v>
      </c>
    </row>
    <row r="91" spans="1:10">
      <c r="A91" s="1"/>
      <c r="D91" s="12">
        <v>12.1</v>
      </c>
      <c r="E91" s="17">
        <f t="shared" si="8"/>
        <v>1.6528925619834711</v>
      </c>
      <c r="F91" s="17"/>
      <c r="H91" s="1"/>
      <c r="I91" s="31">
        <f>(40*4)/2*$F$86</f>
        <v>112.41217798594847</v>
      </c>
    </row>
    <row r="92" spans="1:10">
      <c r="A92" s="1"/>
      <c r="D92" s="12"/>
      <c r="E92" s="17"/>
      <c r="F92" s="17"/>
      <c r="H92" s="1"/>
      <c r="I92" s="1"/>
    </row>
    <row r="93" spans="1:10">
      <c r="A93" s="1"/>
      <c r="D93" s="12"/>
      <c r="E93" s="17"/>
      <c r="F93"/>
      <c r="I93" t="s">
        <v>31</v>
      </c>
    </row>
    <row r="94" spans="1:10">
      <c r="A94" s="1"/>
      <c r="D94" s="12"/>
      <c r="E94" s="17"/>
      <c r="F94"/>
      <c r="I94" s="31">
        <f>(40*3.5)/2*$F$86</f>
        <v>98.360655737704917</v>
      </c>
    </row>
    <row r="95" spans="1:10">
      <c r="A95" s="1"/>
      <c r="D95" s="11"/>
      <c r="E95" s="11"/>
      <c r="F95" s="14"/>
      <c r="G95" s="11"/>
      <c r="H95" s="11"/>
      <c r="I95" s="11"/>
      <c r="J95" s="11"/>
    </row>
    <row r="96" spans="1:10">
      <c r="A96" s="13"/>
      <c r="B96" s="13"/>
      <c r="C96" s="13"/>
      <c r="D96" s="28"/>
      <c r="E96" s="28"/>
      <c r="F96" s="6"/>
      <c r="G96" s="28"/>
      <c r="H96" s="28"/>
      <c r="I96" s="28"/>
      <c r="J96" s="28"/>
    </row>
    <row r="97" spans="1:10">
      <c r="A97" s="2" t="s">
        <v>8</v>
      </c>
      <c r="B97" s="26">
        <v>41953</v>
      </c>
      <c r="C97" s="8" t="s">
        <v>10</v>
      </c>
      <c r="D97" s="12">
        <v>17.5</v>
      </c>
      <c r="E97" s="17">
        <f t="shared" ref="E97:E103" si="9">20/D97</f>
        <v>1.1428571428571428</v>
      </c>
      <c r="F97" s="17">
        <f>20/(AVERAGE(D97:D103))</f>
        <v>1.0638297872340425</v>
      </c>
      <c r="G97" s="17">
        <f>E103-E99</f>
        <v>1.66915632915503</v>
      </c>
      <c r="H97" s="17">
        <f>AVERAGE(E97:E103)</f>
        <v>1.2230776851639966</v>
      </c>
      <c r="I97" t="s">
        <v>14</v>
      </c>
    </row>
    <row r="98" spans="1:10">
      <c r="A98" t="s">
        <v>7</v>
      </c>
      <c r="C98" s="5"/>
      <c r="D98" s="12">
        <v>19.600000000000001</v>
      </c>
      <c r="E98" s="17">
        <f t="shared" si="9"/>
        <v>1.0204081632653061</v>
      </c>
      <c r="F98" s="17"/>
      <c r="I98" t="s">
        <v>36</v>
      </c>
    </row>
    <row r="99" spans="1:10">
      <c r="A99" t="s">
        <v>11</v>
      </c>
      <c r="D99" s="12">
        <v>34.6</v>
      </c>
      <c r="E99" s="17">
        <f t="shared" si="9"/>
        <v>0.57803468208092479</v>
      </c>
      <c r="F99" s="17"/>
      <c r="H99" s="17">
        <f>CONVERT(30,"cm","ft")</f>
        <v>0.98425196850393704</v>
      </c>
      <c r="I99" s="29">
        <f>(15*H99)/2*$F$97</f>
        <v>7.8530742167867311</v>
      </c>
    </row>
    <row r="100" spans="1:10">
      <c r="D100" s="12">
        <v>14.6</v>
      </c>
      <c r="E100" s="17">
        <f t="shared" si="9"/>
        <v>1.3698630136986301</v>
      </c>
      <c r="F100" s="17"/>
      <c r="I100" s="1" t="s">
        <v>38</v>
      </c>
    </row>
    <row r="101" spans="1:10">
      <c r="D101" s="12">
        <v>19.100000000000001</v>
      </c>
      <c r="E101" s="17">
        <f t="shared" si="9"/>
        <v>1.0471204188481675</v>
      </c>
      <c r="F101" s="17"/>
      <c r="H101" s="1"/>
      <c r="I101" s="1" t="s">
        <v>34</v>
      </c>
    </row>
    <row r="102" spans="1:10">
      <c r="D102" s="12">
        <v>17.3</v>
      </c>
      <c r="E102" s="17">
        <f t="shared" si="9"/>
        <v>1.1560693641618496</v>
      </c>
      <c r="F102" s="17"/>
      <c r="H102" s="1"/>
      <c r="I102" s="21"/>
    </row>
    <row r="103" spans="1:10">
      <c r="D103" s="4">
        <v>8.9</v>
      </c>
      <c r="E103" s="17">
        <f t="shared" si="9"/>
        <v>2.2471910112359548</v>
      </c>
      <c r="F103" s="17"/>
      <c r="H103" s="1"/>
      <c r="I103" s="21"/>
    </row>
    <row r="104" spans="1:10">
      <c r="D104" s="11"/>
      <c r="E104" s="11"/>
      <c r="F104" s="14"/>
      <c r="G104" s="11"/>
      <c r="H104" s="11"/>
      <c r="I104" s="11"/>
      <c r="J104" s="11"/>
    </row>
    <row r="105" spans="1:10">
      <c r="A105" s="2" t="s">
        <v>8</v>
      </c>
      <c r="B105" s="9">
        <v>41953</v>
      </c>
      <c r="C105" s="8" t="s">
        <v>9</v>
      </c>
      <c r="D105" s="16">
        <v>14.1</v>
      </c>
      <c r="E105" s="17">
        <f t="shared" ref="E105:E111" si="10">20/D105</f>
        <v>1.4184397163120568</v>
      </c>
      <c r="F105" s="17">
        <f>20/(AVERAGE(D105:D111))</f>
        <v>1.5135135135135136</v>
      </c>
      <c r="G105" s="17">
        <f>E111-E108</f>
        <v>2.1281683405069347</v>
      </c>
      <c r="H105" s="17">
        <f>AVERAGE(E105:E111)</f>
        <v>1.7241451463400477</v>
      </c>
      <c r="I105" t="s">
        <v>14</v>
      </c>
    </row>
    <row r="106" spans="1:10">
      <c r="A106" t="s">
        <v>7</v>
      </c>
      <c r="D106" s="16">
        <v>9.6999999999999993</v>
      </c>
      <c r="E106" s="17">
        <f t="shared" si="10"/>
        <v>2.061855670103093</v>
      </c>
      <c r="F106" s="17"/>
      <c r="I106" t="s">
        <v>30</v>
      </c>
    </row>
    <row r="107" spans="1:10">
      <c r="A107" t="s">
        <v>11</v>
      </c>
      <c r="D107" s="16">
        <v>13.1</v>
      </c>
      <c r="E107" s="17">
        <f t="shared" si="10"/>
        <v>1.5267175572519085</v>
      </c>
      <c r="F107" s="17"/>
      <c r="H107" s="17"/>
      <c r="I107" s="30">
        <f>(45*4)/2*$F$105</f>
        <v>136.21621621621622</v>
      </c>
    </row>
    <row r="108" spans="1:10">
      <c r="D108" s="16">
        <v>24.6</v>
      </c>
      <c r="E108" s="17">
        <f t="shared" si="10"/>
        <v>0.81300813008130079</v>
      </c>
      <c r="F108" s="17"/>
    </row>
    <row r="109" spans="1:10">
      <c r="D109" s="16">
        <v>11.8</v>
      </c>
      <c r="E109" s="17">
        <f t="shared" si="10"/>
        <v>1.6949152542372881</v>
      </c>
      <c r="F109" s="17"/>
      <c r="H109" s="1"/>
      <c r="I109" t="s">
        <v>29</v>
      </c>
    </row>
    <row r="110" spans="1:10">
      <c r="D110" s="16">
        <v>12.4</v>
      </c>
      <c r="E110" s="17">
        <f t="shared" si="10"/>
        <v>1.6129032258064515</v>
      </c>
      <c r="F110" s="17"/>
      <c r="H110" s="1"/>
      <c r="I110" s="31">
        <f>(40*4)/2*$F$105</f>
        <v>121.08108108108109</v>
      </c>
    </row>
    <row r="111" spans="1:10">
      <c r="D111" s="16">
        <v>6.8</v>
      </c>
      <c r="E111" s="17">
        <f t="shared" si="10"/>
        <v>2.9411764705882355</v>
      </c>
      <c r="F111" s="17"/>
      <c r="H111" s="1"/>
      <c r="I111" s="1"/>
    </row>
    <row r="112" spans="1:10">
      <c r="D112" s="16"/>
      <c r="E112" s="17"/>
      <c r="F112"/>
      <c r="I112" t="s">
        <v>31</v>
      </c>
    </row>
    <row r="113" spans="1:10">
      <c r="F113"/>
      <c r="I113" s="31">
        <f>(40*3.5)/2*$F$105</f>
        <v>105.94594594594595</v>
      </c>
    </row>
    <row r="114" spans="1:10">
      <c r="D114" s="11"/>
      <c r="E114" s="11"/>
      <c r="F114" s="14"/>
      <c r="G114" s="11"/>
      <c r="H114" s="11"/>
      <c r="I114" s="11"/>
      <c r="J114" s="11"/>
    </row>
    <row r="115" spans="1:10">
      <c r="A115" s="13"/>
      <c r="B115" s="13"/>
      <c r="C115" s="13"/>
      <c r="D115" s="28"/>
      <c r="E115" s="28"/>
      <c r="F115" s="6"/>
      <c r="G115" s="28"/>
      <c r="H115" s="28"/>
      <c r="I115" s="28"/>
      <c r="J115" s="28"/>
    </row>
    <row r="116" spans="1:10">
      <c r="A116" s="2" t="s">
        <v>8</v>
      </c>
      <c r="B116" s="26">
        <v>41960</v>
      </c>
      <c r="C116" s="8" t="s">
        <v>10</v>
      </c>
      <c r="D116" s="12">
        <v>25.7</v>
      </c>
      <c r="E116" s="17">
        <f>20/D116</f>
        <v>0.77821011673151752</v>
      </c>
      <c r="F116" s="17">
        <f>20/(AVERAGE(D116:D120))</f>
        <v>0.79872204472843455</v>
      </c>
      <c r="G116" s="17">
        <f>E117-E119</f>
        <v>0.33965384842577828</v>
      </c>
      <c r="H116" s="17">
        <f>AVERAGE(E116:E120)</f>
        <v>0.81892237078954422</v>
      </c>
      <c r="I116" t="s">
        <v>14</v>
      </c>
    </row>
    <row r="117" spans="1:10">
      <c r="A117" s="2" t="s">
        <v>7</v>
      </c>
      <c r="D117" s="12">
        <v>20.9</v>
      </c>
      <c r="E117" s="17">
        <f>20/D117</f>
        <v>0.95693779904306231</v>
      </c>
      <c r="F117" s="17"/>
      <c r="I117" t="s">
        <v>37</v>
      </c>
    </row>
    <row r="118" spans="1:10">
      <c r="A118" s="1" t="s">
        <v>12</v>
      </c>
      <c r="D118" s="12">
        <v>21.3</v>
      </c>
      <c r="E118" s="17">
        <f>20/D118</f>
        <v>0.93896713615023475</v>
      </c>
      <c r="F118" s="17"/>
      <c r="H118" s="17">
        <f>CONVERT(30,"cm","ft")</f>
        <v>0.98425196850393704</v>
      </c>
      <c r="I118" s="29">
        <f>(13*H118)/2*$F$116</f>
        <v>5.1099343412744336</v>
      </c>
    </row>
    <row r="119" spans="1:10">
      <c r="A119" s="1"/>
      <c r="D119" s="12">
        <v>32.4</v>
      </c>
      <c r="E119" s="17">
        <f>20/D119</f>
        <v>0.61728395061728403</v>
      </c>
      <c r="F119" s="17"/>
    </row>
    <row r="120" spans="1:10">
      <c r="A120" s="1"/>
      <c r="D120" s="12">
        <v>24.9</v>
      </c>
      <c r="E120" s="17">
        <f>20/D120</f>
        <v>0.80321285140562249</v>
      </c>
      <c r="F120" s="17"/>
      <c r="H120" s="1"/>
      <c r="I120" s="1"/>
    </row>
    <row r="122" spans="1:10">
      <c r="A122" s="2" t="s">
        <v>8</v>
      </c>
      <c r="B122" s="9">
        <v>41960</v>
      </c>
      <c r="C122" s="8" t="s">
        <v>9</v>
      </c>
      <c r="D122" s="16">
        <v>14.6</v>
      </c>
      <c r="E122" s="17">
        <f t="shared" ref="E122:E133" si="11">20/D122</f>
        <v>1.3698630136986301</v>
      </c>
      <c r="F122" s="17">
        <f>20/(AVERAGE(D122:D133))</f>
        <v>1.8348623853211008</v>
      </c>
      <c r="G122" s="17">
        <f>E123-E130</f>
        <v>1.543016058132233</v>
      </c>
      <c r="H122" s="17">
        <f>AVERAGE(E122:E133)</f>
        <v>1.9576358218491483</v>
      </c>
      <c r="I122" t="s">
        <v>14</v>
      </c>
    </row>
    <row r="123" spans="1:10">
      <c r="A123" s="2" t="s">
        <v>7</v>
      </c>
      <c r="D123" s="16">
        <v>7.1</v>
      </c>
      <c r="E123" s="17">
        <f t="shared" si="11"/>
        <v>2.8169014084507045</v>
      </c>
      <c r="F123" s="17"/>
      <c r="I123" t="s">
        <v>29</v>
      </c>
    </row>
    <row r="124" spans="1:10">
      <c r="A124" s="1" t="s">
        <v>12</v>
      </c>
      <c r="D124" s="16">
        <v>8.3000000000000007</v>
      </c>
      <c r="E124" s="17">
        <f t="shared" si="11"/>
        <v>2.4096385542168672</v>
      </c>
      <c r="F124" s="17"/>
      <c r="H124" s="17"/>
      <c r="I124" s="30">
        <f>(40*4)/2*$F$122</f>
        <v>146.78899082568807</v>
      </c>
    </row>
    <row r="125" spans="1:10">
      <c r="A125" s="1"/>
      <c r="D125" s="16">
        <v>14.8</v>
      </c>
      <c r="E125" s="17">
        <f t="shared" si="11"/>
        <v>1.3513513513513513</v>
      </c>
      <c r="F125" s="17"/>
    </row>
    <row r="126" spans="1:10">
      <c r="A126" s="1"/>
      <c r="D126" s="16">
        <v>8.3000000000000007</v>
      </c>
      <c r="E126" s="17">
        <f t="shared" si="11"/>
        <v>2.4096385542168672</v>
      </c>
      <c r="F126" s="17"/>
      <c r="H126" s="1"/>
      <c r="I126" t="s">
        <v>30</v>
      </c>
    </row>
    <row r="127" spans="1:10">
      <c r="A127" s="1"/>
      <c r="D127" s="16">
        <v>13.2</v>
      </c>
      <c r="E127" s="17">
        <f t="shared" si="11"/>
        <v>1.5151515151515151</v>
      </c>
      <c r="F127" s="17"/>
      <c r="H127" s="1"/>
      <c r="I127" s="31">
        <f>(45*4)/2*$F$122</f>
        <v>165.13761467889907</v>
      </c>
    </row>
    <row r="128" spans="1:10">
      <c r="A128" s="1"/>
      <c r="D128" s="16">
        <v>9.3000000000000007</v>
      </c>
      <c r="E128" s="17">
        <f t="shared" si="11"/>
        <v>2.150537634408602</v>
      </c>
      <c r="F128" s="17"/>
      <c r="H128" s="1"/>
      <c r="I128" s="1"/>
    </row>
    <row r="129" spans="1:10">
      <c r="A129" s="1"/>
      <c r="D129" s="16">
        <v>9</v>
      </c>
      <c r="E129" s="17">
        <f t="shared" si="11"/>
        <v>2.2222222222222223</v>
      </c>
      <c r="F129"/>
      <c r="I129" t="s">
        <v>31</v>
      </c>
    </row>
    <row r="130" spans="1:10">
      <c r="A130" s="1"/>
      <c r="D130" s="16">
        <v>15.7</v>
      </c>
      <c r="E130" s="17">
        <f t="shared" si="11"/>
        <v>1.2738853503184715</v>
      </c>
      <c r="F130"/>
      <c r="I130" s="31">
        <f>(40*3.5)/2*$F$122</f>
        <v>128.44036697247705</v>
      </c>
    </row>
    <row r="131" spans="1:10">
      <c r="A131" s="1"/>
      <c r="D131" s="16">
        <v>9</v>
      </c>
      <c r="E131" s="17">
        <f t="shared" si="11"/>
        <v>2.2222222222222223</v>
      </c>
      <c r="F131"/>
    </row>
    <row r="132" spans="1:10">
      <c r="A132" s="1"/>
      <c r="D132" s="16">
        <v>11.7</v>
      </c>
      <c r="E132" s="17">
        <f t="shared" si="11"/>
        <v>1.7094017094017095</v>
      </c>
      <c r="F132"/>
    </row>
    <row r="133" spans="1:10">
      <c r="A133" s="1"/>
      <c r="D133" s="16">
        <v>9.8000000000000007</v>
      </c>
      <c r="E133" s="17">
        <f t="shared" si="11"/>
        <v>2.0408163265306123</v>
      </c>
      <c r="F133"/>
    </row>
    <row r="134" spans="1:10">
      <c r="A134" s="1"/>
    </row>
    <row r="135" spans="1:10">
      <c r="A135" s="13"/>
      <c r="B135" s="13"/>
      <c r="C135" s="13"/>
      <c r="D135" s="13"/>
      <c r="E135" s="13"/>
      <c r="F135" s="7"/>
      <c r="G135" s="13"/>
      <c r="H135" s="13"/>
      <c r="I135" s="13"/>
      <c r="J135" s="13"/>
    </row>
    <row r="136" spans="1:10">
      <c r="A136" s="2" t="s">
        <v>8</v>
      </c>
      <c r="B136" s="26">
        <v>41961</v>
      </c>
      <c r="C136" s="8" t="s">
        <v>10</v>
      </c>
      <c r="D136" s="12">
        <v>21.1</v>
      </c>
      <c r="E136" s="17">
        <f t="shared" ref="E136:E145" si="12">20/D136</f>
        <v>0.94786729857819896</v>
      </c>
      <c r="F136" s="17">
        <f>20/(AVERAGE(D136:D145))</f>
        <v>0.92850510677808729</v>
      </c>
      <c r="G136" s="17">
        <f>E145-E138</f>
        <v>0.50082101806239732</v>
      </c>
      <c r="H136" s="17">
        <f>AVERAGE(E136:E145)</f>
        <v>0.96167021623516857</v>
      </c>
      <c r="I136" t="s">
        <v>14</v>
      </c>
    </row>
    <row r="137" spans="1:10">
      <c r="A137" s="1" t="s">
        <v>7</v>
      </c>
      <c r="D137" s="12">
        <v>21</v>
      </c>
      <c r="E137" s="17">
        <f t="shared" si="12"/>
        <v>0.95238095238095233</v>
      </c>
      <c r="F137" s="17"/>
      <c r="I137" t="s">
        <v>37</v>
      </c>
    </row>
    <row r="138" spans="1:10">
      <c r="A138" s="1" t="s">
        <v>13</v>
      </c>
      <c r="D138" s="12">
        <v>29</v>
      </c>
      <c r="E138" s="17">
        <f t="shared" si="12"/>
        <v>0.68965517241379315</v>
      </c>
      <c r="F138" s="17"/>
      <c r="H138" s="17">
        <f>CONVERT(30,"cm","ft")</f>
        <v>0.98425196850393704</v>
      </c>
      <c r="I138" s="29">
        <f>(13*H138)/2*$F$136</f>
        <v>5.940239364229889</v>
      </c>
    </row>
    <row r="139" spans="1:10">
      <c r="A139" s="1"/>
      <c r="D139" s="12">
        <v>17.5</v>
      </c>
      <c r="E139" s="17">
        <f t="shared" si="12"/>
        <v>1.1428571428571428</v>
      </c>
      <c r="F139" s="17"/>
    </row>
    <row r="140" spans="1:10">
      <c r="A140" s="1"/>
      <c r="D140" s="12">
        <v>27.5</v>
      </c>
      <c r="E140" s="17">
        <f t="shared" si="12"/>
        <v>0.72727272727272729</v>
      </c>
      <c r="F140" s="17"/>
      <c r="H140" s="1"/>
      <c r="I140" s="1"/>
    </row>
    <row r="141" spans="1:10">
      <c r="A141" s="1"/>
      <c r="D141" s="12">
        <v>25</v>
      </c>
      <c r="E141" s="17">
        <f t="shared" si="12"/>
        <v>0.8</v>
      </c>
      <c r="F141" s="17"/>
      <c r="H141" s="1"/>
      <c r="I141" s="21"/>
    </row>
    <row r="142" spans="1:10">
      <c r="A142" s="1"/>
      <c r="D142" s="12">
        <v>21.9</v>
      </c>
      <c r="E142" s="17">
        <f t="shared" si="12"/>
        <v>0.91324200913242015</v>
      </c>
      <c r="F142" s="17"/>
      <c r="H142" s="1"/>
      <c r="I142" s="1"/>
    </row>
    <row r="143" spans="1:10">
      <c r="A143" s="1"/>
      <c r="D143" s="12">
        <v>16.899999999999999</v>
      </c>
      <c r="E143" s="17">
        <f t="shared" si="12"/>
        <v>1.1834319526627219</v>
      </c>
      <c r="F143" s="17"/>
      <c r="H143" s="1"/>
      <c r="I143" s="1"/>
    </row>
    <row r="144" spans="1:10">
      <c r="A144" s="1"/>
      <c r="D144" s="12">
        <v>18.7</v>
      </c>
      <c r="E144" s="17">
        <f t="shared" si="12"/>
        <v>1.0695187165775402</v>
      </c>
      <c r="F144" s="17"/>
      <c r="H144" s="1"/>
      <c r="I144" s="1"/>
    </row>
    <row r="145" spans="1:9">
      <c r="A145" s="1"/>
      <c r="D145" s="12">
        <v>16.8</v>
      </c>
      <c r="E145" s="17">
        <f t="shared" si="12"/>
        <v>1.1904761904761905</v>
      </c>
      <c r="F145" s="17"/>
      <c r="H145" s="1"/>
      <c r="I145" s="1"/>
    </row>
    <row r="146" spans="1:9">
      <c r="A146" s="1"/>
    </row>
    <row r="147" spans="1:9">
      <c r="A147" s="2" t="s">
        <v>8</v>
      </c>
      <c r="B147" s="9">
        <v>41961</v>
      </c>
      <c r="C147" s="8" t="s">
        <v>9</v>
      </c>
      <c r="D147" s="16">
        <v>8.6</v>
      </c>
      <c r="E147" s="17">
        <f t="shared" ref="E147:E157" si="13">20/D147</f>
        <v>2.3255813953488373</v>
      </c>
      <c r="F147" s="17">
        <f>20/(AVERAGE(D147:D157))</f>
        <v>1.9070735090152569</v>
      </c>
      <c r="G147" s="17">
        <f>E155-E148</f>
        <v>1.3755105918115325</v>
      </c>
      <c r="H147" s="17">
        <f>AVERAGE(E147:E157)</f>
        <v>2.0069801547144235</v>
      </c>
      <c r="I147" t="s">
        <v>14</v>
      </c>
    </row>
    <row r="148" spans="1:9">
      <c r="A148" s="1" t="s">
        <v>7</v>
      </c>
      <c r="D148" s="16">
        <v>14.5</v>
      </c>
      <c r="E148" s="17">
        <f t="shared" si="13"/>
        <v>1.3793103448275863</v>
      </c>
      <c r="F148" s="17"/>
      <c r="I148" t="s">
        <v>29</v>
      </c>
    </row>
    <row r="149" spans="1:9">
      <c r="A149" s="1" t="s">
        <v>13</v>
      </c>
      <c r="D149" s="16">
        <v>8.5</v>
      </c>
      <c r="E149" s="17">
        <f t="shared" si="13"/>
        <v>2.3529411764705883</v>
      </c>
      <c r="F149" s="17"/>
      <c r="H149" s="17"/>
      <c r="I149" s="30">
        <f>(40*4)/2*$F$147</f>
        <v>152.56588072122054</v>
      </c>
    </row>
    <row r="150" spans="1:9">
      <c r="D150" s="16">
        <v>9.6</v>
      </c>
      <c r="E150" s="17">
        <f t="shared" si="13"/>
        <v>2.0833333333333335</v>
      </c>
      <c r="F150" s="17"/>
    </row>
    <row r="151" spans="1:9">
      <c r="D151" s="16">
        <v>13.6</v>
      </c>
      <c r="E151" s="17">
        <f t="shared" si="13"/>
        <v>1.4705882352941178</v>
      </c>
      <c r="F151" s="17"/>
      <c r="H151" s="1"/>
      <c r="I151" t="s">
        <v>30</v>
      </c>
    </row>
    <row r="152" spans="1:9">
      <c r="D152" s="16">
        <v>10.3</v>
      </c>
      <c r="E152" s="17">
        <f t="shared" si="13"/>
        <v>1.9417475728155338</v>
      </c>
      <c r="F152" s="17"/>
      <c r="H152" s="1"/>
      <c r="I152" s="31">
        <f>(45*4)/2*$F$147</f>
        <v>171.6366158113731</v>
      </c>
    </row>
    <row r="153" spans="1:9">
      <c r="D153" s="16">
        <v>8.1</v>
      </c>
      <c r="E153" s="17">
        <f t="shared" si="13"/>
        <v>2.4691358024691361</v>
      </c>
      <c r="F153" s="17"/>
      <c r="H153" s="1"/>
      <c r="I153" s="1"/>
    </row>
    <row r="154" spans="1:9">
      <c r="D154" s="16">
        <v>12.7</v>
      </c>
      <c r="E154" s="17">
        <f t="shared" si="13"/>
        <v>1.5748031496062993</v>
      </c>
      <c r="F154"/>
      <c r="I154" t="s">
        <v>31</v>
      </c>
    </row>
    <row r="155" spans="1:9">
      <c r="D155" s="16">
        <v>7.26</v>
      </c>
      <c r="E155" s="17">
        <f t="shared" si="13"/>
        <v>2.7548209366391188</v>
      </c>
      <c r="F155"/>
      <c r="I155" s="31">
        <f>(40*3.5)/2*$F$147</f>
        <v>133.49514563106797</v>
      </c>
    </row>
    <row r="156" spans="1:9">
      <c r="D156" s="16">
        <v>9.1</v>
      </c>
      <c r="E156" s="17">
        <f t="shared" si="13"/>
        <v>2.197802197802198</v>
      </c>
      <c r="F156"/>
    </row>
    <row r="157" spans="1:9">
      <c r="D157" s="16">
        <v>13.1</v>
      </c>
      <c r="E157" s="17">
        <f t="shared" si="13"/>
        <v>1.5267175572519085</v>
      </c>
      <c r="F157"/>
    </row>
  </sheetData>
  <phoneticPr fontId="0" type="noConversion"/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/>
  </sheetViews>
  <sheetFormatPr defaultRowHeight="12.75"/>
  <cols>
    <col min="2" max="2" width="17.140625" customWidth="1"/>
    <col min="3" max="3" width="14.28515625" customWidth="1"/>
    <col min="4" max="4" width="14.42578125" customWidth="1"/>
    <col min="5" max="5" width="6" customWidth="1"/>
    <col min="6" max="6" width="15.42578125" customWidth="1"/>
    <col min="7" max="7" width="14.7109375" customWidth="1"/>
    <col min="8" max="8" width="10.28515625" customWidth="1"/>
    <col min="15" max="15" width="10.5703125" bestFit="1" customWidth="1"/>
  </cols>
  <sheetData>
    <row r="1" spans="1:17">
      <c r="A1" s="28" t="s">
        <v>1</v>
      </c>
      <c r="B1" s="13" t="s">
        <v>66</v>
      </c>
      <c r="C1" s="13" t="s">
        <v>42</v>
      </c>
      <c r="D1" s="13" t="s">
        <v>43</v>
      </c>
      <c r="E1" s="13"/>
      <c r="F1" s="13" t="s">
        <v>40</v>
      </c>
      <c r="G1" s="13" t="s">
        <v>41</v>
      </c>
      <c r="H1" s="2"/>
    </row>
    <row r="2" spans="1:17">
      <c r="A2" s="25">
        <v>41934</v>
      </c>
      <c r="B2" s="2"/>
      <c r="C2" s="17">
        <v>0.43333333333333329</v>
      </c>
      <c r="D2" s="33">
        <v>294.81132075471692</v>
      </c>
      <c r="E2" s="33"/>
    </row>
    <row r="3" spans="1:17">
      <c r="A3" s="25">
        <v>41940</v>
      </c>
      <c r="C3" s="17">
        <v>2.1533333333333329</v>
      </c>
      <c r="D3" s="33">
        <v>132.1635665336245</v>
      </c>
      <c r="E3" s="33"/>
    </row>
    <row r="4" spans="1:17">
      <c r="A4" s="25">
        <v>41940</v>
      </c>
      <c r="C4" s="17">
        <v>1.4933333333333332</v>
      </c>
      <c r="D4" s="33">
        <v>117.34028683181226</v>
      </c>
      <c r="E4" s="33"/>
    </row>
    <row r="5" spans="1:17">
      <c r="A5" s="25">
        <v>41942</v>
      </c>
      <c r="C5" s="17">
        <v>4.9483333333333333</v>
      </c>
      <c r="D5" s="33">
        <v>169.81132075471697</v>
      </c>
      <c r="E5" s="33"/>
      <c r="F5" s="17">
        <v>2.4533333333333331</v>
      </c>
      <c r="G5" s="17">
        <v>8.7610745457930399</v>
      </c>
      <c r="H5" s="17"/>
    </row>
    <row r="6" spans="1:17">
      <c r="A6" s="25">
        <v>41946</v>
      </c>
      <c r="B6" s="12"/>
      <c r="C6" s="17">
        <v>4.6900000000000004</v>
      </c>
      <c r="D6" s="33">
        <v>172.04301075268819</v>
      </c>
      <c r="E6" s="33"/>
      <c r="F6" s="17">
        <v>3.2733333333333334</v>
      </c>
      <c r="G6" s="17">
        <v>10.440683864793144</v>
      </c>
      <c r="H6" s="12"/>
      <c r="N6" s="12"/>
      <c r="O6" s="12"/>
      <c r="P6" s="11"/>
      <c r="Q6" s="11"/>
    </row>
    <row r="7" spans="1:17">
      <c r="A7" s="25">
        <v>41948</v>
      </c>
      <c r="B7" s="11"/>
      <c r="C7" s="32">
        <v>0.90333333333333332</v>
      </c>
      <c r="D7" s="34">
        <v>257.64895330112716</v>
      </c>
      <c r="E7" s="34"/>
      <c r="F7" s="17"/>
      <c r="G7" s="32"/>
      <c r="H7" s="11"/>
      <c r="N7" s="11"/>
      <c r="O7" s="11"/>
      <c r="P7" s="11"/>
      <c r="Q7" s="11"/>
    </row>
    <row r="8" spans="1:17">
      <c r="A8" s="25">
        <v>41949</v>
      </c>
      <c r="B8" s="11"/>
      <c r="C8" s="17">
        <v>1.875</v>
      </c>
      <c r="D8" s="33">
        <v>126.46370023419203</v>
      </c>
      <c r="E8" s="33"/>
      <c r="F8" s="32">
        <v>1.6866666666666665</v>
      </c>
      <c r="G8" s="17">
        <v>7.4990626171728536</v>
      </c>
      <c r="H8" s="11"/>
      <c r="N8" s="11"/>
      <c r="O8" s="11"/>
      <c r="P8" s="11"/>
      <c r="Q8" s="11"/>
    </row>
    <row r="9" spans="1:17">
      <c r="A9" s="25">
        <v>41953</v>
      </c>
      <c r="C9" s="17">
        <v>1.8683333333333334</v>
      </c>
      <c r="D9" s="33">
        <v>136.21621621621622</v>
      </c>
      <c r="E9" s="33"/>
      <c r="F9" s="17">
        <v>1.6866666666666665</v>
      </c>
      <c r="G9" s="17">
        <v>5.1099343412744336</v>
      </c>
    </row>
    <row r="10" spans="1:17">
      <c r="A10" s="25">
        <v>41960</v>
      </c>
      <c r="C10" s="17">
        <v>1.9383333333333332</v>
      </c>
      <c r="D10" s="33">
        <v>146.78899082568807</v>
      </c>
      <c r="E10" s="33"/>
      <c r="F10" s="17">
        <v>0.77666666666666673</v>
      </c>
      <c r="G10" s="17">
        <v>5.1099343412744336</v>
      </c>
    </row>
    <row r="11" spans="1:17">
      <c r="A11" s="25">
        <v>41961</v>
      </c>
      <c r="C11" s="17">
        <v>2.0766666666666667</v>
      </c>
      <c r="D11" s="33">
        <v>152.56588072122054</v>
      </c>
      <c r="E11" s="33"/>
      <c r="F11" s="17">
        <v>1.0883333333333334</v>
      </c>
      <c r="G11" s="17">
        <v>5.940239364229889</v>
      </c>
    </row>
    <row r="12" spans="1:17">
      <c r="A12" s="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/>
  </sheetViews>
  <sheetFormatPr defaultRowHeight="12.75"/>
  <cols>
    <col min="1" max="1" width="22.28515625" customWidth="1"/>
    <col min="2" max="2" width="19.42578125" customWidth="1"/>
    <col min="3" max="3" width="21.85546875" customWidth="1"/>
    <col min="4" max="4" width="19.5703125" customWidth="1"/>
    <col min="5" max="5" width="23.7109375" customWidth="1"/>
    <col min="6" max="6" width="13" customWidth="1"/>
  </cols>
  <sheetData>
    <row r="1" spans="1:5">
      <c r="A1" s="39" t="s">
        <v>48</v>
      </c>
      <c r="B1" s="13" t="s">
        <v>46</v>
      </c>
      <c r="C1" s="13" t="s">
        <v>47</v>
      </c>
      <c r="D1" s="13" t="s">
        <v>45</v>
      </c>
      <c r="E1" s="13" t="s">
        <v>62</v>
      </c>
    </row>
    <row r="2" spans="1:5">
      <c r="B2" s="17">
        <v>1.64</v>
      </c>
      <c r="C2" s="17">
        <v>2.08</v>
      </c>
      <c r="D2" s="17">
        <v>0.78</v>
      </c>
      <c r="E2" s="17">
        <v>1.37</v>
      </c>
    </row>
    <row r="3" spans="1:5">
      <c r="B3" s="17">
        <v>1.3</v>
      </c>
      <c r="C3" s="17">
        <v>2</v>
      </c>
      <c r="D3" s="17">
        <v>0.96</v>
      </c>
      <c r="E3" s="17">
        <v>2.82</v>
      </c>
    </row>
    <row r="4" spans="1:5">
      <c r="B4" s="17">
        <v>1.4</v>
      </c>
      <c r="C4" s="17">
        <v>2.67</v>
      </c>
      <c r="D4" s="17">
        <v>0.94</v>
      </c>
      <c r="E4" s="17">
        <v>2.41</v>
      </c>
    </row>
    <row r="5" spans="1:5">
      <c r="B5" s="17">
        <v>1.38</v>
      </c>
      <c r="C5" s="17">
        <v>1.77</v>
      </c>
      <c r="D5" s="17">
        <v>0.62</v>
      </c>
      <c r="E5" s="17">
        <v>1.35</v>
      </c>
    </row>
    <row r="6" spans="1:5">
      <c r="B6" s="17">
        <v>1.29</v>
      </c>
      <c r="C6" s="17">
        <v>1.75</v>
      </c>
      <c r="D6" s="17">
        <v>0.8</v>
      </c>
      <c r="E6" s="17">
        <v>2.41</v>
      </c>
    </row>
    <row r="7" spans="1:5">
      <c r="C7" s="17">
        <v>1.34</v>
      </c>
      <c r="E7" s="17">
        <v>1.52</v>
      </c>
    </row>
    <row r="8" spans="1:5">
      <c r="B8" s="8"/>
      <c r="C8" s="17">
        <v>2.08</v>
      </c>
      <c r="E8" s="17">
        <v>2.15</v>
      </c>
    </row>
    <row r="9" spans="1:5">
      <c r="B9" s="3"/>
      <c r="C9" s="17">
        <v>1.85</v>
      </c>
      <c r="E9" s="17">
        <v>2.2200000000000002</v>
      </c>
    </row>
    <row r="10" spans="1:5">
      <c r="C10" s="17">
        <v>1.94</v>
      </c>
      <c r="E10" s="17">
        <v>1.27</v>
      </c>
    </row>
    <row r="11" spans="1:5">
      <c r="E11" s="17">
        <v>2.2200000000000002</v>
      </c>
    </row>
    <row r="12" spans="1:5">
      <c r="E12" s="17">
        <v>1.71</v>
      </c>
    </row>
    <row r="13" spans="1:5">
      <c r="D13" s="17"/>
      <c r="E13" s="17">
        <v>2.04</v>
      </c>
    </row>
    <row r="14" spans="1:5">
      <c r="D14" s="17"/>
    </row>
    <row r="15" spans="1:5">
      <c r="A15" s="39" t="s">
        <v>44</v>
      </c>
      <c r="B15" s="42">
        <f>B2-B6</f>
        <v>0.34999999999999987</v>
      </c>
      <c r="C15" s="42">
        <f>C4-C7</f>
        <v>1.3299999999999998</v>
      </c>
      <c r="D15" s="42">
        <f>D3-D5</f>
        <v>0.33999999999999997</v>
      </c>
      <c r="E15" s="42">
        <f>E3-E10</f>
        <v>1.5499999999999998</v>
      </c>
    </row>
    <row r="16" spans="1:5">
      <c r="D16" s="17"/>
    </row>
    <row r="17" spans="1:5">
      <c r="A17" s="13" t="s">
        <v>63</v>
      </c>
      <c r="B17" s="43">
        <f>AVERAGE(B2:B13)</f>
        <v>1.4019999999999999</v>
      </c>
      <c r="C17" s="43">
        <f>AVERAGE(C2:C13)</f>
        <v>1.9422222222222223</v>
      </c>
      <c r="D17" s="43">
        <f>AVERAGE(D2:D13)</f>
        <v>0.82</v>
      </c>
      <c r="E17" s="43">
        <f>AVERAGE(E2:E13)</f>
        <v>1.9574999999999998</v>
      </c>
    </row>
    <row r="20" spans="1:5">
      <c r="B20" s="17"/>
    </row>
  </sheetData>
  <phoneticPr fontId="0" type="noConversion"/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A16" sqref="A16"/>
    </sheetView>
  </sheetViews>
  <sheetFormatPr defaultRowHeight="12.75"/>
  <cols>
    <col min="1" max="1" width="17.7109375" customWidth="1"/>
    <col min="2" max="2" width="9.85546875" customWidth="1"/>
    <col min="3" max="3" width="12.140625" customWidth="1"/>
    <col min="4" max="4" width="13.42578125" customWidth="1"/>
    <col min="5" max="5" width="13.140625" customWidth="1"/>
    <col min="6" max="6" width="11.42578125" customWidth="1"/>
    <col min="7" max="7" width="12.85546875" customWidth="1"/>
    <col min="8" max="8" width="16.5703125" customWidth="1"/>
    <col min="9" max="9" width="16" customWidth="1"/>
  </cols>
  <sheetData>
    <row r="1" spans="1:9">
      <c r="A1" s="13" t="s">
        <v>50</v>
      </c>
      <c r="B1" s="13" t="s">
        <v>67</v>
      </c>
      <c r="C1" s="13" t="s">
        <v>1</v>
      </c>
      <c r="D1" s="13" t="s">
        <v>53</v>
      </c>
      <c r="E1" s="13" t="s">
        <v>52</v>
      </c>
      <c r="F1" s="13" t="s">
        <v>49</v>
      </c>
      <c r="G1" s="13" t="s">
        <v>51</v>
      </c>
      <c r="H1" s="28" t="s">
        <v>68</v>
      </c>
      <c r="I1" s="28" t="s">
        <v>69</v>
      </c>
    </row>
    <row r="2" spans="1:9">
      <c r="A2" t="s">
        <v>54</v>
      </c>
      <c r="B2">
        <v>5</v>
      </c>
      <c r="C2" s="41">
        <v>42307</v>
      </c>
      <c r="E2">
        <v>236</v>
      </c>
      <c r="H2">
        <v>142</v>
      </c>
      <c r="I2">
        <v>109</v>
      </c>
    </row>
    <row r="3" spans="1:9">
      <c r="A3" t="s">
        <v>65</v>
      </c>
      <c r="B3">
        <v>1</v>
      </c>
      <c r="C3" s="41">
        <v>42303</v>
      </c>
      <c r="D3">
        <v>117</v>
      </c>
      <c r="H3">
        <v>144</v>
      </c>
      <c r="I3">
        <v>67</v>
      </c>
    </row>
    <row r="4" spans="1:9">
      <c r="A4" t="s">
        <v>64</v>
      </c>
      <c r="B4">
        <v>3</v>
      </c>
      <c r="C4" s="41">
        <v>42305</v>
      </c>
      <c r="D4">
        <v>121</v>
      </c>
      <c r="H4">
        <v>127</v>
      </c>
      <c r="I4">
        <v>63</v>
      </c>
    </row>
    <row r="5" spans="1:9">
      <c r="A5" t="s">
        <v>56</v>
      </c>
      <c r="B5">
        <v>10</v>
      </c>
      <c r="C5" s="41">
        <v>42312</v>
      </c>
      <c r="F5">
        <v>130</v>
      </c>
      <c r="G5">
        <v>8.76</v>
      </c>
      <c r="H5">
        <v>130</v>
      </c>
      <c r="I5">
        <v>130</v>
      </c>
    </row>
    <row r="6" spans="1:9">
      <c r="A6" t="s">
        <v>58</v>
      </c>
      <c r="B6">
        <v>11</v>
      </c>
      <c r="C6" s="41">
        <v>42313</v>
      </c>
      <c r="F6">
        <v>172</v>
      </c>
      <c r="G6">
        <v>10.44</v>
      </c>
      <c r="H6">
        <v>172</v>
      </c>
      <c r="I6">
        <v>172</v>
      </c>
    </row>
    <row r="7" spans="1:9">
      <c r="A7" t="s">
        <v>55</v>
      </c>
      <c r="B7">
        <v>9</v>
      </c>
      <c r="C7" s="41">
        <v>42311</v>
      </c>
      <c r="E7">
        <v>258</v>
      </c>
      <c r="H7">
        <v>107</v>
      </c>
      <c r="I7">
        <v>122</v>
      </c>
    </row>
    <row r="8" spans="1:9">
      <c r="A8" t="s">
        <v>60</v>
      </c>
      <c r="B8">
        <v>12</v>
      </c>
      <c r="C8" s="41">
        <v>42314</v>
      </c>
      <c r="F8">
        <v>126</v>
      </c>
      <c r="G8">
        <v>7.81</v>
      </c>
      <c r="H8">
        <v>126</v>
      </c>
      <c r="I8">
        <v>144</v>
      </c>
    </row>
    <row r="9" spans="1:9">
      <c r="A9" t="s">
        <v>59</v>
      </c>
      <c r="B9">
        <v>16</v>
      </c>
      <c r="C9" s="41">
        <v>42318</v>
      </c>
      <c r="F9">
        <v>136</v>
      </c>
      <c r="G9">
        <v>7.85</v>
      </c>
      <c r="H9">
        <v>136</v>
      </c>
      <c r="I9">
        <v>158</v>
      </c>
    </row>
    <row r="10" spans="1:9">
      <c r="A10" t="s">
        <v>57</v>
      </c>
      <c r="B10">
        <v>23</v>
      </c>
      <c r="C10" s="41">
        <v>42325</v>
      </c>
      <c r="F10">
        <v>147</v>
      </c>
      <c r="G10">
        <v>5.1100000000000003</v>
      </c>
      <c r="H10">
        <v>147</v>
      </c>
      <c r="I10">
        <v>248</v>
      </c>
    </row>
    <row r="11" spans="1:9">
      <c r="A11" t="s">
        <v>61</v>
      </c>
      <c r="B11">
        <v>24</v>
      </c>
      <c r="C11" s="41">
        <v>42326</v>
      </c>
      <c r="F11">
        <v>153</v>
      </c>
      <c r="G11">
        <v>5.94</v>
      </c>
      <c r="H11">
        <v>176</v>
      </c>
      <c r="I11">
        <v>223</v>
      </c>
    </row>
    <row r="14" spans="1:9">
      <c r="C14" s="41"/>
    </row>
    <row r="15" spans="1:9">
      <c r="C15" s="41"/>
    </row>
    <row r="23" spans="3:3">
      <c r="C23" s="40"/>
    </row>
    <row r="25" spans="3:3">
      <c r="C25" s="40"/>
    </row>
    <row r="26" spans="3:3">
      <c r="C26" s="40"/>
    </row>
    <row r="27" spans="3:3">
      <c r="C27" s="40"/>
    </row>
    <row r="28" spans="3:3">
      <c r="C28" s="40"/>
    </row>
    <row r="29" spans="3:3">
      <c r="C29" s="40"/>
    </row>
    <row r="30" spans="3:3">
      <c r="C30" s="40"/>
    </row>
  </sheetData>
  <phoneticPr fontId="0" type="noConversion"/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/>
  </sheetViews>
  <sheetFormatPr defaultRowHeight="12.75"/>
  <cols>
    <col min="1" max="1" width="16.85546875" customWidth="1"/>
    <col min="2" max="2" width="9.5703125" customWidth="1"/>
    <col min="3" max="3" width="12" customWidth="1"/>
    <col min="4" max="4" width="13.5703125" customWidth="1"/>
    <col min="5" max="5" width="12.28515625" customWidth="1"/>
    <col min="6" max="6" width="10.42578125" customWidth="1"/>
    <col min="7" max="7" width="13.5703125" customWidth="1"/>
    <col min="8" max="9" width="16.42578125" customWidth="1"/>
  </cols>
  <sheetData>
    <row r="1" spans="1:9">
      <c r="A1" s="13" t="s">
        <v>50</v>
      </c>
      <c r="B1" s="13" t="s">
        <v>67</v>
      </c>
      <c r="C1" s="13" t="s">
        <v>1</v>
      </c>
      <c r="D1" s="13" t="s">
        <v>53</v>
      </c>
      <c r="E1" s="13" t="s">
        <v>52</v>
      </c>
      <c r="F1" s="13" t="s">
        <v>49</v>
      </c>
      <c r="G1" s="13" t="s">
        <v>51</v>
      </c>
      <c r="H1" s="28" t="s">
        <v>68</v>
      </c>
      <c r="I1" s="28" t="s">
        <v>69</v>
      </c>
    </row>
    <row r="2" spans="1:9">
      <c r="A2" t="s">
        <v>54</v>
      </c>
      <c r="B2">
        <v>1</v>
      </c>
      <c r="C2" s="41">
        <v>42299</v>
      </c>
      <c r="E2">
        <v>236</v>
      </c>
      <c r="H2">
        <v>142</v>
      </c>
      <c r="I2">
        <v>109</v>
      </c>
    </row>
    <row r="3" spans="1:9">
      <c r="A3" t="s">
        <v>65</v>
      </c>
      <c r="B3">
        <v>7</v>
      </c>
      <c r="C3" s="41">
        <v>42305</v>
      </c>
      <c r="D3">
        <v>117</v>
      </c>
      <c r="H3">
        <v>144</v>
      </c>
      <c r="I3">
        <v>67</v>
      </c>
    </row>
    <row r="4" spans="1:9">
      <c r="A4" t="s">
        <v>64</v>
      </c>
      <c r="B4">
        <v>7</v>
      </c>
      <c r="C4" s="41">
        <v>42305</v>
      </c>
      <c r="D4">
        <v>121</v>
      </c>
      <c r="H4">
        <v>127</v>
      </c>
      <c r="I4">
        <v>63</v>
      </c>
    </row>
    <row r="5" spans="1:9">
      <c r="A5" t="s">
        <v>56</v>
      </c>
      <c r="B5">
        <v>9</v>
      </c>
      <c r="C5" s="41">
        <v>42307</v>
      </c>
      <c r="F5">
        <v>130</v>
      </c>
      <c r="G5">
        <v>8.76</v>
      </c>
      <c r="H5">
        <v>130</v>
      </c>
      <c r="I5">
        <v>130</v>
      </c>
    </row>
    <row r="6" spans="1:9">
      <c r="A6" t="s">
        <v>58</v>
      </c>
      <c r="B6">
        <v>13</v>
      </c>
      <c r="C6" s="41">
        <v>42311</v>
      </c>
      <c r="F6">
        <v>172</v>
      </c>
      <c r="G6">
        <v>10.44</v>
      </c>
      <c r="H6">
        <v>172</v>
      </c>
      <c r="I6">
        <v>172</v>
      </c>
    </row>
    <row r="7" spans="1:9">
      <c r="A7" t="s">
        <v>55</v>
      </c>
      <c r="B7">
        <v>15</v>
      </c>
      <c r="C7" s="41">
        <v>42313</v>
      </c>
      <c r="E7">
        <v>258</v>
      </c>
      <c r="H7">
        <v>107</v>
      </c>
      <c r="I7">
        <v>122</v>
      </c>
    </row>
    <row r="8" spans="1:9">
      <c r="A8" t="s">
        <v>60</v>
      </c>
      <c r="B8">
        <v>16</v>
      </c>
      <c r="C8" s="41">
        <v>42314</v>
      </c>
      <c r="F8">
        <v>126</v>
      </c>
      <c r="G8">
        <v>7.81</v>
      </c>
      <c r="H8">
        <v>126</v>
      </c>
      <c r="I8">
        <v>144</v>
      </c>
    </row>
    <row r="9" spans="1:9">
      <c r="A9" t="s">
        <v>59</v>
      </c>
      <c r="B9">
        <v>20</v>
      </c>
      <c r="C9" s="41">
        <v>42318</v>
      </c>
      <c r="F9">
        <v>136</v>
      </c>
      <c r="G9">
        <v>7.85</v>
      </c>
      <c r="H9">
        <v>136</v>
      </c>
      <c r="I9">
        <v>158</v>
      </c>
    </row>
    <row r="10" spans="1:9">
      <c r="A10" t="s">
        <v>57</v>
      </c>
      <c r="B10">
        <v>27</v>
      </c>
      <c r="C10" s="41">
        <v>42325</v>
      </c>
      <c r="F10">
        <v>147</v>
      </c>
      <c r="G10">
        <v>5.1100000000000003</v>
      </c>
      <c r="H10">
        <v>147</v>
      </c>
      <c r="I10">
        <v>248</v>
      </c>
    </row>
    <row r="11" spans="1:9">
      <c r="A11" t="s">
        <v>61</v>
      </c>
      <c r="B11">
        <v>28</v>
      </c>
      <c r="C11" s="41">
        <v>42326</v>
      </c>
      <c r="F11">
        <v>153</v>
      </c>
      <c r="G11">
        <v>5.94</v>
      </c>
      <c r="H11">
        <v>176</v>
      </c>
      <c r="I11">
        <v>223</v>
      </c>
    </row>
  </sheetData>
  <phoneticPr fontId="0" type="noConversion"/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Sheet1</vt:lpstr>
      <vt:lpstr>Sheet2</vt:lpstr>
      <vt:lpstr>Flow_Hydesville</vt:lpstr>
      <vt:lpstr>Average Discharge1</vt:lpstr>
      <vt:lpstr>Average Discharge2</vt:lpstr>
      <vt:lpstr>Chart1</vt:lpstr>
      <vt:lpstr>Chart2</vt:lpstr>
      <vt:lpstr>Chart3</vt:lpstr>
      <vt:lpstr>Chart4</vt:lpstr>
      <vt:lpstr>Chart5</vt:lpstr>
      <vt:lpstr>Chart6</vt:lpstr>
      <vt:lpstr>Chart6b</vt:lpstr>
      <vt:lpstr>Chart7</vt:lpstr>
      <vt:lpstr>Chart8</vt:lpstr>
      <vt:lpstr>Chart9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Licensed User</dc:creator>
  <cp:lastModifiedBy>Tom</cp:lastModifiedBy>
  <cp:lastPrinted>2015-01-08T16:02:15Z</cp:lastPrinted>
  <dcterms:created xsi:type="dcterms:W3CDTF">2014-12-03T20:16:38Z</dcterms:created>
  <dcterms:modified xsi:type="dcterms:W3CDTF">2015-01-24T17:05:36Z</dcterms:modified>
</cp:coreProperties>
</file>